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MT\Desktop\GMT\SÚPIS PRÁC 2024\5 Hankovce\Origo\"/>
    </mc:Choice>
  </mc:AlternateContent>
  <xr:revisionPtr revIDLastSave="0" documentId="13_ncr:1_{6A011D66-FFE7-4835-8280-112E5CDF215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133 - Vybudovanie spoločn..." sheetId="2" r:id="rId2"/>
  </sheets>
  <definedNames>
    <definedName name="_xlnm._FilterDatabase" localSheetId="1" hidden="1">'133 - Vybudovanie spoločn...'!$C$117:$K$159</definedName>
    <definedName name="_xlnm.Print_Titles" localSheetId="1">'133 - Vybudovanie spoločn...'!$117:$117</definedName>
    <definedName name="_xlnm.Print_Titles" localSheetId="0">'Rekapitulácia stavby'!$92:$92</definedName>
    <definedName name="_xlnm.Print_Area" localSheetId="1">'133 - Vybudovanie spoločn...'!$C$4:$J$75,'133 - Vybudovanie spoločn...'!$C$81:$J$101,'133 - Vybudovanie spoločn...'!$C$107:$J$159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F32" i="2" l="1"/>
  <c r="W30" i="1"/>
  <c r="W29" i="1" l="1"/>
  <c r="J32" i="2" l="1"/>
  <c r="J142" i="2"/>
  <c r="J137" i="2" l="1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8" i="2"/>
  <c r="J139" i="2"/>
  <c r="J140" i="2"/>
  <c r="J141" i="2"/>
  <c r="J143" i="2"/>
  <c r="J144" i="2"/>
  <c r="J146" i="2"/>
  <c r="J147" i="2"/>
  <c r="J148" i="2"/>
  <c r="J149" i="2"/>
  <c r="J150" i="2"/>
  <c r="J151" i="2"/>
  <c r="J152" i="2"/>
  <c r="J154" i="2"/>
  <c r="J153" i="2" s="1"/>
  <c r="J98" i="2" s="1"/>
  <c r="J156" i="2"/>
  <c r="J157" i="2"/>
  <c r="J159" i="2"/>
  <c r="J158" i="2" s="1"/>
  <c r="J100" i="2" s="1"/>
  <c r="J35" i="2"/>
  <c r="J34" i="2"/>
  <c r="AY95" i="1" s="1"/>
  <c r="J33" i="2"/>
  <c r="AX95" i="1" s="1"/>
  <c r="BI159" i="2"/>
  <c r="BH159" i="2"/>
  <c r="BG159" i="2"/>
  <c r="BE159" i="2"/>
  <c r="T159" i="2"/>
  <c r="T158" i="2" s="1"/>
  <c r="R159" i="2"/>
  <c r="R158" i="2" s="1"/>
  <c r="P159" i="2"/>
  <c r="P158" i="2" s="1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T153" i="2" s="1"/>
  <c r="R154" i="2"/>
  <c r="R153" i="2" s="1"/>
  <c r="P154" i="2"/>
  <c r="P153" i="2" s="1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89" i="2"/>
  <c r="J88" i="2"/>
  <c r="F88" i="2"/>
  <c r="F86" i="2"/>
  <c r="E84" i="2"/>
  <c r="J16" i="2"/>
  <c r="E16" i="2"/>
  <c r="F115" i="2" s="1"/>
  <c r="J15" i="2"/>
  <c r="J10" i="2"/>
  <c r="J112" i="2" s="1"/>
  <c r="L90" i="1"/>
  <c r="AM90" i="1"/>
  <c r="AM89" i="1"/>
  <c r="L89" i="1"/>
  <c r="AM87" i="1"/>
  <c r="L87" i="1"/>
  <c r="L85" i="1"/>
  <c r="L84" i="1"/>
  <c r="BK150" i="2"/>
  <c r="BK147" i="2"/>
  <c r="BK144" i="2"/>
  <c r="BK139" i="2"/>
  <c r="BK129" i="2"/>
  <c r="BK126" i="2"/>
  <c r="BK121" i="2"/>
  <c r="BK156" i="2"/>
  <c r="BK128" i="2"/>
  <c r="BK125" i="2"/>
  <c r="BK159" i="2"/>
  <c r="BK152" i="2"/>
  <c r="BK148" i="2"/>
  <c r="BK135" i="2"/>
  <c r="BK132" i="2"/>
  <c r="BK157" i="2"/>
  <c r="BK146" i="2"/>
  <c r="BK142" i="2"/>
  <c r="BK140" i="2"/>
  <c r="BK136" i="2"/>
  <c r="BK133" i="2"/>
  <c r="BK141" i="2"/>
  <c r="BK131" i="2"/>
  <c r="BK127" i="2"/>
  <c r="BK122" i="2"/>
  <c r="BK149" i="2"/>
  <c r="BK134" i="2"/>
  <c r="BK130" i="2"/>
  <c r="BK124" i="2"/>
  <c r="AS94" i="1"/>
  <c r="BK151" i="2"/>
  <c r="BK123" i="2"/>
  <c r="BK154" i="2"/>
  <c r="BK143" i="2"/>
  <c r="BK138" i="2"/>
  <c r="J155" i="2" l="1"/>
  <c r="J99" i="2" s="1"/>
  <c r="J96" i="2"/>
  <c r="J145" i="2"/>
  <c r="J97" i="2" s="1"/>
  <c r="J120" i="2"/>
  <c r="J95" i="2" s="1"/>
  <c r="F31" i="2"/>
  <c r="AZ95" i="1" s="1"/>
  <c r="AZ94" i="1" s="1"/>
  <c r="F33" i="2"/>
  <c r="BB95" i="1" s="1"/>
  <c r="BB94" i="1" s="1"/>
  <c r="W31" i="1" s="1"/>
  <c r="F35" i="2"/>
  <c r="BD95" i="1" s="1"/>
  <c r="BD94" i="1" s="1"/>
  <c r="W33" i="1" s="1"/>
  <c r="F34" i="2"/>
  <c r="BC95" i="1" s="1"/>
  <c r="BC94" i="1" s="1"/>
  <c r="W32" i="1" s="1"/>
  <c r="J31" i="2"/>
  <c r="AV95" i="1" s="1"/>
  <c r="BK120" i="2"/>
  <c r="R137" i="2"/>
  <c r="P120" i="2"/>
  <c r="BK145" i="2"/>
  <c r="P137" i="2"/>
  <c r="T137" i="2"/>
  <c r="BK155" i="2"/>
  <c r="BK137" i="2"/>
  <c r="P145" i="2"/>
  <c r="R155" i="2"/>
  <c r="T120" i="2"/>
  <c r="R145" i="2"/>
  <c r="P155" i="2"/>
  <c r="R120" i="2"/>
  <c r="T145" i="2"/>
  <c r="T155" i="2"/>
  <c r="BK153" i="2"/>
  <c r="BK158" i="2"/>
  <c r="J86" i="2"/>
  <c r="F89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8" i="2"/>
  <c r="BF139" i="2"/>
  <c r="BF140" i="2"/>
  <c r="BF141" i="2"/>
  <c r="BF142" i="2"/>
  <c r="BF143" i="2"/>
  <c r="BF144" i="2"/>
  <c r="BF146" i="2"/>
  <c r="BF147" i="2"/>
  <c r="BF148" i="2"/>
  <c r="BF149" i="2"/>
  <c r="BF150" i="2"/>
  <c r="BF151" i="2"/>
  <c r="BF152" i="2"/>
  <c r="BF154" i="2"/>
  <c r="BF156" i="2"/>
  <c r="BF157" i="2"/>
  <c r="BF159" i="2"/>
  <c r="J119" i="2" l="1"/>
  <c r="J28" i="2" s="1"/>
  <c r="T119" i="2"/>
  <c r="T118" i="2" s="1"/>
  <c r="R119" i="2"/>
  <c r="R118" i="2" s="1"/>
  <c r="P119" i="2"/>
  <c r="P118" i="2" s="1"/>
  <c r="AU95" i="1" s="1"/>
  <c r="AU94" i="1" s="1"/>
  <c r="BK119" i="2"/>
  <c r="BK118" i="2" s="1"/>
  <c r="AV94" i="1"/>
  <c r="AK29" i="1" s="1"/>
  <c r="AX94" i="1"/>
  <c r="BA95" i="1"/>
  <c r="BA94" i="1" s="1"/>
  <c r="AY94" i="1"/>
  <c r="AG95" i="1" l="1"/>
  <c r="AK26" i="1"/>
  <c r="J94" i="2"/>
  <c r="AW94" i="1"/>
  <c r="AW95" i="1" l="1"/>
  <c r="AT95" i="1" s="1"/>
  <c r="AK30" i="1"/>
  <c r="J37" i="2"/>
  <c r="AT94" i="1"/>
  <c r="AK35" i="1" l="1"/>
  <c r="AN95" i="1"/>
</calcChain>
</file>

<file path=xl/sharedStrings.xml><?xml version="1.0" encoding="utf-8"?>
<sst xmlns="http://schemas.openxmlformats.org/spreadsheetml/2006/main" count="772" uniqueCount="261">
  <si>
    <t>Export Komplet</t>
  </si>
  <si>
    <t/>
  </si>
  <si>
    <t>2.0</t>
  </si>
  <si>
    <t>False</t>
  </si>
  <si>
    <t>{85c83aa8-5e3a-4900-a3c8-cd72209abfd5}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</si>
  <si>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</si>
  <si>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</si>
  <si>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</si>
  <si>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</si>
  <si>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</si>
  <si>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</si>
  <si>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133</t>
  </si>
  <si>
    <t>Stavba:</t>
  </si>
  <si>
    <t>Vybudovanie spoločných zariadení a opatrení po pozemkových úpravách obec Hankovce</t>
  </si>
  <si>
    <t>JKSO:</t>
  </si>
  <si>
    <t>822 29</t>
  </si>
  <si>
    <t>KS:</t>
  </si>
  <si>
    <t>2112</t>
  </si>
  <si>
    <t>Miesto:</t>
  </si>
  <si>
    <t>Obec Hankovce</t>
  </si>
  <si>
    <t>Dátum:</t>
  </si>
  <si>
    <t>CPV:</t>
  </si>
  <si>
    <t>45233123-7</t>
  </si>
  <si>
    <t>CPA:</t>
  </si>
  <si>
    <t>42.11.20</t>
  </si>
  <si>
    <t>Objednávateľ:</t>
  </si>
  <si>
    <t>IČO:</t>
  </si>
  <si>
    <t>00 321 991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</si>
  <si>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</si>
  <si>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</si>
  <si>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</si>
  <si>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</si>
  <si>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</si>
  <si>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</si>
  <si>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</si>
  <si>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</si>
  <si>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</si>
  <si>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</si>
  <si>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</si>
  <si>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</si>
  <si>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</si>
  <si>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</si>
  <si>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</si>
  <si>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</si>
  <si>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</si>
  <si>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</si>
  <si>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</si>
  <si>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</si>
  <si>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</si>
  <si>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</si>
  <si>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</si>
  <si>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</si>
  <si>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</si>
  <si>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</si>
  <si>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</si>
  <si>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</si>
  <si>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</si>
  <si>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</si>
  <si>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</si>
  <si>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</si>
  <si>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</si>
  <si>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</si>
  <si>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</si>
  <si>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</si>
  <si>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</si>
  <si>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</si>
  <si>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</si>
  <si>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</si>
  <si>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</si>
  <si>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</si>
  <si>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</si>
  <si>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</si>
  <si>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</si>
  <si>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</si>
  <si>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</si>
  <si>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</si>
  <si>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</si>
  <si>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</si>
  <si>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</si>
  <si>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</si>
  <si>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</si>
  <si>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</si>
  <si>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</si>
  <si>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</si>
  <si>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</si>
  <si>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</si>
  <si>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</si>
  <si>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</si>
  <si>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</si>
  <si>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</si>
  <si>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</si>
  <si>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</si>
  <si>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</si>
  <si>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</si>
  <si>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</si>
  <si>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</si>
  <si>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</si>
  <si>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</si>
  <si>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</si>
  <si>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</si>
  <si>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</si>
  <si>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</si>
  <si>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</si>
  <si>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</si>
  <si>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</si>
  <si>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</si>
  <si>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</si>
  <si>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</si>
  <si>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</si>
  <si>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</si>
  <si>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</si>
  <si>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</si>
  <si>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</si>
  <si>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m3</t>
  </si>
  <si>
    <t>4</t>
  </si>
  <si>
    <t>2</t>
  </si>
  <si>
    <t>162501142.S</t>
  </si>
  <si>
    <t>Vodorovné premiestnenie výkopku po spevnenej ceste z horniny tr.1-4, nad 1000 do 10000 m3 na vzdialenosť do 3000 m</t>
  </si>
  <si>
    <t>-69031864</t>
  </si>
  <si>
    <t>5</t>
  </si>
  <si>
    <t>162501143.S</t>
  </si>
  <si>
    <t>Vodorovné premiestnenie výkopku po spevnenej ceste z horniny tr.1-4, nad 1000 do 10000 m3, príplatok k cene za každých ďalšich a začatých 1000 m</t>
  </si>
  <si>
    <t>622904532</t>
  </si>
  <si>
    <t>6</t>
  </si>
  <si>
    <t>167102102.S</t>
  </si>
  <si>
    <t>Nakladanie neuľahnutého výkopku z hornín tr.1-4 nad 1000 do 10000 m3</t>
  </si>
  <si>
    <t>995861506</t>
  </si>
  <si>
    <t>7</t>
  </si>
  <si>
    <t>171101103.S</t>
  </si>
  <si>
    <t>Uloženie sypaniny do násypu  súdržnej horniny s mierou zhutnenia nad 96 do 100 % podľa Proctor-Standard</t>
  </si>
  <si>
    <t>-2062163181</t>
  </si>
  <si>
    <t>8</t>
  </si>
  <si>
    <t>M</t>
  </si>
  <si>
    <t>583410004400.S</t>
  </si>
  <si>
    <t>Štrkodrva frakcia 0-63 mm</t>
  </si>
  <si>
    <t>t</t>
  </si>
  <si>
    <t>1880739849</t>
  </si>
  <si>
    <t>9</t>
  </si>
  <si>
    <t>171201203.S</t>
  </si>
  <si>
    <t>Uloženie sypaniny na skládky nad 1000 do 10000 m3</t>
  </si>
  <si>
    <t>-2066866360</t>
  </si>
  <si>
    <t>10</t>
  </si>
  <si>
    <t>171209002.S</t>
  </si>
  <si>
    <t>Poplatok za skládku - zemina a kamenivo (17 05) ostatné</t>
  </si>
  <si>
    <t>-334671405</t>
  </si>
  <si>
    <t>m2</t>
  </si>
  <si>
    <t>12</t>
  </si>
  <si>
    <t>181301106.S</t>
  </si>
  <si>
    <t>Rozprestretie ornice v rovine, plocha do 500 m2, hr. do 400 mm</t>
  </si>
  <si>
    <t>-58341149</t>
  </si>
  <si>
    <t>13</t>
  </si>
  <si>
    <t>182101101.S</t>
  </si>
  <si>
    <t>Svahovanie trvalých svahov v zárezoch v hornine triedy 1-4</t>
  </si>
  <si>
    <t>1970667125</t>
  </si>
  <si>
    <t>14</t>
  </si>
  <si>
    <t>182201101.S</t>
  </si>
  <si>
    <t>Svahovanie trvalých svahov v násype</t>
  </si>
  <si>
    <t>-163622147</t>
  </si>
  <si>
    <t>15</t>
  </si>
  <si>
    <t>182301133.S</t>
  </si>
  <si>
    <t>Rozprestretie ornice na svahu so sklonom nad 1:5, plocha nad 500 m2, hr.nad 150 do 200 mm</t>
  </si>
  <si>
    <t>-1162284739</t>
  </si>
  <si>
    <t>16</t>
  </si>
  <si>
    <t>183101215.S</t>
  </si>
  <si>
    <t>Hĺbenie jamiek pre výsadbu v horn. 1-4 s výmenou pôdy do 50% v rovine alebo na svahu do 1:5 objemu nad 0,125 do 0,40 m3</t>
  </si>
  <si>
    <t>ks</t>
  </si>
  <si>
    <t>-1847951830</t>
  </si>
  <si>
    <t>17</t>
  </si>
  <si>
    <t>183405211.S</t>
  </si>
  <si>
    <t>Výsev trávniku hydroosevom na ornicu</t>
  </si>
  <si>
    <t>346574835</t>
  </si>
  <si>
    <t>18</t>
  </si>
  <si>
    <t>005720001500.S</t>
  </si>
  <si>
    <t>Osivá tráv - výber trávových semien</t>
  </si>
  <si>
    <t>kg</t>
  </si>
  <si>
    <t>874279714</t>
  </si>
  <si>
    <t>19</t>
  </si>
  <si>
    <t>184102114.S</t>
  </si>
  <si>
    <t>Výsadba dreviny s balom v rovine alebo na svahu do 1:5, priemer balu nad 400 do 500 mm</t>
  </si>
  <si>
    <t>-1693792220</t>
  </si>
  <si>
    <t>026560009000</t>
  </si>
  <si>
    <t>Lipa malolistá, výška 2000mm až 2500 mm</t>
  </si>
  <si>
    <t>-305946949</t>
  </si>
  <si>
    <t>Zakladanie</t>
  </si>
  <si>
    <t>21</t>
  </si>
  <si>
    <t>211521111.S</t>
  </si>
  <si>
    <t>Výplň odvodňovacieho rebra alebo trativodu do rýh kamenivom hrubým drveným frakcie 16-125</t>
  </si>
  <si>
    <t>702919955</t>
  </si>
  <si>
    <t>22</t>
  </si>
  <si>
    <t>211971121.S</t>
  </si>
  <si>
    <t>Zhotov. oplášt. výplne z geotext. v ryhe alebo v záreze pri rozvinutej šírke oplášt. od 0 do 2, 5 m</t>
  </si>
  <si>
    <t>-887305443</t>
  </si>
  <si>
    <t>23</t>
  </si>
  <si>
    <t>693110004200.S</t>
  </si>
  <si>
    <t>Geotextília polypropylénová 200 g/m2, vsakovanie pre využitie dažďovej vody</t>
  </si>
  <si>
    <t>1319327505</t>
  </si>
  <si>
    <t>25</t>
  </si>
  <si>
    <t>289971212.S</t>
  </si>
  <si>
    <t>Zhotovenie vrstvy z geotextílie na upravenom povrchu sklon do 1 : 5 , šírky nad 3 do 6 m</t>
  </si>
  <si>
    <t>1618294346</t>
  </si>
  <si>
    <t>26</t>
  </si>
  <si>
    <t>693110002000.S</t>
  </si>
  <si>
    <t>Geotextília polypropylénová netkaná 200 g/m2</t>
  </si>
  <si>
    <t>569233108</t>
  </si>
  <si>
    <t>27</t>
  </si>
  <si>
    <t>289971221.S</t>
  </si>
  <si>
    <t>Zhotovenie vrstvy z geotextílie na uprav. povrchu sklon nad 1 : 5 do 1 : 2,5 , šírky od 0 do 3 m</t>
  </si>
  <si>
    <t>-1943720502</t>
  </si>
  <si>
    <t>28</t>
  </si>
  <si>
    <t>693710001005.S</t>
  </si>
  <si>
    <t>Sieť protierózna z kokosových vlákien, plošná hmotnosť 700 g/m2</t>
  </si>
  <si>
    <t>808423618</t>
  </si>
  <si>
    <t>Komunikácie</t>
  </si>
  <si>
    <t>30</t>
  </si>
  <si>
    <t>564861111.S</t>
  </si>
  <si>
    <t>Podklad zo štrkodrviny s rozprestretím a zhutnením, po zhutnení hr. 200 mm</t>
  </si>
  <si>
    <t>1966268026</t>
  </si>
  <si>
    <t>31</t>
  </si>
  <si>
    <t>564871111.S</t>
  </si>
  <si>
    <t>Podklad zo štrkodrviny s rozprestretím a zhutnením, po zhutnení hr. 250 mm</t>
  </si>
  <si>
    <t>2045943791</t>
  </si>
  <si>
    <t>32</t>
  </si>
  <si>
    <t>569903311.S</t>
  </si>
  <si>
    <t>Zhotovenie zemných krajníc z hornín akejkoľvek triedy so zhutnením</t>
  </si>
  <si>
    <t>1837360312</t>
  </si>
  <si>
    <t>33</t>
  </si>
  <si>
    <t>583410004100.S</t>
  </si>
  <si>
    <t>Štrkodrva frakcia 0-22 mm</t>
  </si>
  <si>
    <t>2095739558</t>
  </si>
  <si>
    <t>34</t>
  </si>
  <si>
    <t>573111112.S</t>
  </si>
  <si>
    <t>Postrek asfaltový infiltračný s posypom kamenivom z asfaltu cestného v množstve 1,00 kg/m2</t>
  </si>
  <si>
    <t>792443398</t>
  </si>
  <si>
    <t>35</t>
  </si>
  <si>
    <t>577144231.S</t>
  </si>
  <si>
    <t>Asfaltový betón vrstva obrusná AC 11 O v pruhu š. do 3 m z nemodifik. asfaltu tr. II, po zhutnení hr. 50 mm</t>
  </si>
  <si>
    <t>1131811892</t>
  </si>
  <si>
    <t>36</t>
  </si>
  <si>
    <t>577184431.S</t>
  </si>
  <si>
    <t>Asfaltový betón vrstva ložná AC 22 L v pruhu š. do 3 m z nemodifik. asfaltu tr. II, po zhutnení hr. 90 mm</t>
  </si>
  <si>
    <t>759587675</t>
  </si>
  <si>
    <t>Rúrové vedenie</t>
  </si>
  <si>
    <t>37</t>
  </si>
  <si>
    <t>895641111.S</t>
  </si>
  <si>
    <t>Zhotovenie drenážneho vyústenia typového z betónových prefabrikovaných dielcov dvojdielne, vrátane dodávky materiálu - vyústenie z retenčných nádrží</t>
  </si>
  <si>
    <t>-1220519566</t>
  </si>
  <si>
    <t>Ostatné konštrukcie a práce-búranie</t>
  </si>
  <si>
    <t>38</t>
  </si>
  <si>
    <t>919411111.S</t>
  </si>
  <si>
    <t>Čelo priepustu z betónu prostého z rúr DN 300 až DN 500 mm</t>
  </si>
  <si>
    <t>-910893419</t>
  </si>
  <si>
    <t>42</t>
  </si>
  <si>
    <t>592220000520.S</t>
  </si>
  <si>
    <t>Rúra železobetónová hrdlová pre splaškové odpadové vody DN 400, dĺžky 2500 mm</t>
  </si>
  <si>
    <t>606464017</t>
  </si>
  <si>
    <t>99</t>
  </si>
  <si>
    <t>Presun hmôt HSV</t>
  </si>
  <si>
    <t>47</t>
  </si>
  <si>
    <t>998225111.S</t>
  </si>
  <si>
    <t>Presun hmôt pre pozemnú komunikáciu a letisko s krytom asfaltovým akejkoľvek dĺžky objektu</t>
  </si>
  <si>
    <t>858193167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</si>
</sst>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color rgb="FF003366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 wrapText="1"/>
    </xf>
    <xf numFmtId="167" fontId="19" fillId="0" borderId="20" xfId="0" applyNumberFormat="1" applyFont="1" applyBorder="1" applyAlignment="1" applyProtection="1">
      <alignment vertical="center"/>
      <protection locked="0"/>
    </xf>
    <xf numFmtId="4" fontId="34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W30" sqref="W30:AE3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75" t="s">
        <v>5</v>
      </c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S4" s="13" t="s">
        <v>6</v>
      </c>
    </row>
    <row r="5" spans="1:74" ht="12" customHeight="1" x14ac:dyDescent="0.2">
      <c r="B5" s="16"/>
      <c r="D5" s="19" t="s">
        <v>10</v>
      </c>
      <c r="K5" s="157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R5" s="16"/>
      <c r="BS5" s="13" t="s">
        <v>6</v>
      </c>
    </row>
    <row r="6" spans="1:74" ht="36.950000000000003" customHeight="1" x14ac:dyDescent="0.2">
      <c r="B6" s="16"/>
      <c r="D6" s="21" t="s">
        <v>12</v>
      </c>
      <c r="K6" s="159" t="s">
        <v>13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R6" s="16"/>
      <c r="BS6" s="13" t="s">
        <v>6</v>
      </c>
    </row>
    <row r="7" spans="1:74" ht="12" customHeight="1" x14ac:dyDescent="0.2">
      <c r="B7" s="16"/>
      <c r="D7" s="22" t="s">
        <v>14</v>
      </c>
      <c r="K7" s="20" t="s">
        <v>15</v>
      </c>
      <c r="AK7" s="22" t="s">
        <v>16</v>
      </c>
      <c r="AN7" s="20" t="s">
        <v>17</v>
      </c>
      <c r="AR7" s="16"/>
      <c r="BS7" s="13" t="s">
        <v>6</v>
      </c>
    </row>
    <row r="8" spans="1:74" ht="12" customHeight="1" x14ac:dyDescent="0.2">
      <c r="B8" s="16"/>
      <c r="D8" s="22" t="s">
        <v>18</v>
      </c>
      <c r="K8" s="20" t="s">
        <v>19</v>
      </c>
      <c r="AK8" s="22" t="s">
        <v>20</v>
      </c>
      <c r="AN8" s="20"/>
      <c r="AR8" s="16"/>
      <c r="BS8" s="13" t="s">
        <v>6</v>
      </c>
    </row>
    <row r="9" spans="1:74" ht="29.25" customHeight="1" x14ac:dyDescent="0.2">
      <c r="B9" s="16"/>
      <c r="D9" s="19" t="s">
        <v>21</v>
      </c>
      <c r="K9" s="23" t="s">
        <v>22</v>
      </c>
      <c r="AK9" s="19" t="s">
        <v>23</v>
      </c>
      <c r="AN9" s="23" t="s">
        <v>24</v>
      </c>
      <c r="AR9" s="16"/>
      <c r="BS9" s="13" t="s">
        <v>6</v>
      </c>
    </row>
    <row r="10" spans="1:74" ht="12" customHeight="1" x14ac:dyDescent="0.2">
      <c r="B10" s="16"/>
      <c r="D10" s="22" t="s">
        <v>25</v>
      </c>
      <c r="AK10" s="22" t="s">
        <v>26</v>
      </c>
      <c r="AN10" s="20" t="s">
        <v>27</v>
      </c>
      <c r="AR10" s="16"/>
      <c r="BS10" s="13" t="s">
        <v>6</v>
      </c>
    </row>
    <row r="11" spans="1:74" ht="18.399999999999999" customHeight="1" x14ac:dyDescent="0.2">
      <c r="B11" s="16"/>
      <c r="E11" s="20" t="s">
        <v>19</v>
      </c>
      <c r="AK11" s="22" t="s">
        <v>28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29</v>
      </c>
      <c r="AK13" s="22" t="s">
        <v>26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30</v>
      </c>
      <c r="AK14" s="22" t="s">
        <v>28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31</v>
      </c>
      <c r="AK16" s="22" t="s">
        <v>26</v>
      </c>
      <c r="AN16" s="20"/>
      <c r="AR16" s="16"/>
      <c r="BS16" s="13" t="s">
        <v>3</v>
      </c>
    </row>
    <row r="17" spans="2:71" ht="18.399999999999999" customHeight="1" x14ac:dyDescent="0.2">
      <c r="B17" s="16"/>
      <c r="E17" s="20"/>
      <c r="AK17" s="22" t="s">
        <v>28</v>
      </c>
      <c r="AN17" s="20"/>
      <c r="AR17" s="16"/>
      <c r="BS17" s="13" t="s">
        <v>32</v>
      </c>
    </row>
    <row r="18" spans="2:71" ht="6.95" customHeight="1" x14ac:dyDescent="0.2">
      <c r="B18" s="16"/>
      <c r="AR18" s="16"/>
      <c r="BS18" s="13" t="s">
        <v>33</v>
      </c>
    </row>
    <row r="19" spans="2:71" ht="12" customHeight="1" x14ac:dyDescent="0.2">
      <c r="B19" s="16"/>
      <c r="D19" s="22" t="s">
        <v>34</v>
      </c>
      <c r="AK19" s="22" t="s">
        <v>26</v>
      </c>
      <c r="AN19" s="20" t="s">
        <v>1</v>
      </c>
      <c r="AR19" s="16"/>
      <c r="BS19" s="13" t="s">
        <v>33</v>
      </c>
    </row>
    <row r="20" spans="2:71" ht="18.399999999999999" customHeight="1" x14ac:dyDescent="0.2">
      <c r="B20" s="16"/>
      <c r="E20" s="20"/>
      <c r="AK20" s="22" t="s">
        <v>28</v>
      </c>
      <c r="AN20" s="20" t="s">
        <v>1</v>
      </c>
      <c r="AR20" s="16"/>
      <c r="BS20" s="13" t="s">
        <v>32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35</v>
      </c>
      <c r="AR22" s="16"/>
    </row>
    <row r="23" spans="2:71" ht="16.5" customHeight="1" x14ac:dyDescent="0.2">
      <c r="B23" s="16"/>
      <c r="E23" s="160" t="s">
        <v>1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6"/>
    </row>
    <row r="26" spans="2:71" s="1" customFormat="1" ht="25.9" customHeight="1" x14ac:dyDescent="0.2">
      <c r="B26" s="26"/>
      <c r="D26" s="27" t="s">
        <v>36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61">
        <f>'133 - Vybudovanie spoločn...'!J28</f>
        <v>395054.37</v>
      </c>
      <c r="AL26" s="162"/>
      <c r="AM26" s="162"/>
      <c r="AN26" s="162"/>
      <c r="AO26" s="162"/>
      <c r="AR26" s="26"/>
    </row>
    <row r="27" spans="2:71" s="1" customFormat="1" ht="6.95" customHeight="1" x14ac:dyDescent="0.2">
      <c r="B27" s="26"/>
      <c r="AR27" s="26"/>
    </row>
    <row r="28" spans="2:71" s="1" customFormat="1" ht="12.75" x14ac:dyDescent="0.2">
      <c r="B28" s="26"/>
      <c r="L28" s="163" t="s">
        <v>37</v>
      </c>
      <c r="M28" s="163"/>
      <c r="N28" s="163"/>
      <c r="O28" s="163"/>
      <c r="P28" s="163"/>
      <c r="W28" s="163" t="s">
        <v>38</v>
      </c>
      <c r="X28" s="163"/>
      <c r="Y28" s="163"/>
      <c r="Z28" s="163"/>
      <c r="AA28" s="163"/>
      <c r="AB28" s="163"/>
      <c r="AC28" s="163"/>
      <c r="AD28" s="163"/>
      <c r="AE28" s="163"/>
      <c r="AK28" s="163" t="s">
        <v>39</v>
      </c>
      <c r="AL28" s="163"/>
      <c r="AM28" s="163"/>
      <c r="AN28" s="163"/>
      <c r="AO28" s="163"/>
      <c r="AR28" s="26"/>
    </row>
    <row r="29" spans="2:71" s="2" customFormat="1" ht="14.45" customHeight="1" x14ac:dyDescent="0.2">
      <c r="B29" s="30"/>
      <c r="D29" s="22" t="s">
        <v>40</v>
      </c>
      <c r="F29" s="31" t="s">
        <v>41</v>
      </c>
      <c r="L29" s="166">
        <v>0.23</v>
      </c>
      <c r="M29" s="165"/>
      <c r="N29" s="165"/>
      <c r="O29" s="165"/>
      <c r="P29" s="165"/>
      <c r="Q29" s="32"/>
      <c r="R29" s="32"/>
      <c r="S29" s="32"/>
      <c r="T29" s="32"/>
      <c r="U29" s="32"/>
      <c r="V29" s="32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F29" s="32"/>
      <c r="AG29" s="32"/>
      <c r="AH29" s="32"/>
      <c r="AI29" s="32"/>
      <c r="AJ29" s="32"/>
      <c r="AK29" s="164">
        <f>ROUND(AV94, 2)</f>
        <v>0</v>
      </c>
      <c r="AL29" s="165"/>
      <c r="AM29" s="165"/>
      <c r="AN29" s="165"/>
      <c r="AO29" s="165"/>
      <c r="AP29" s="32"/>
      <c r="AQ29" s="32"/>
      <c r="AR29" s="33"/>
      <c r="AS29" s="32"/>
      <c r="AT29" s="32"/>
      <c r="AU29" s="32"/>
      <c r="AV29" s="32"/>
      <c r="AW29" s="32"/>
      <c r="AX29" s="32"/>
      <c r="AY29" s="32"/>
      <c r="AZ29" s="32"/>
    </row>
    <row r="30" spans="2:71" s="2" customFormat="1" ht="14.45" customHeight="1" x14ac:dyDescent="0.2">
      <c r="B30" s="30"/>
      <c r="F30" s="31" t="s">
        <v>42</v>
      </c>
      <c r="L30" s="169">
        <v>0.23</v>
      </c>
      <c r="M30" s="168"/>
      <c r="N30" s="168"/>
      <c r="O30" s="168"/>
      <c r="P30" s="168"/>
      <c r="W30" s="167">
        <f>AK26</f>
        <v>395054.37</v>
      </c>
      <c r="X30" s="168"/>
      <c r="Y30" s="168"/>
      <c r="Z30" s="168"/>
      <c r="AA30" s="168"/>
      <c r="AB30" s="168"/>
      <c r="AC30" s="168"/>
      <c r="AD30" s="168"/>
      <c r="AE30" s="168"/>
      <c r="AK30" s="167">
        <f>'133 - Vybudovanie spoločn...'!J32</f>
        <v>90862.51</v>
      </c>
      <c r="AL30" s="168"/>
      <c r="AM30" s="168"/>
      <c r="AN30" s="168"/>
      <c r="AO30" s="168"/>
      <c r="AR30" s="30"/>
    </row>
    <row r="31" spans="2:71" s="2" customFormat="1" ht="14.45" hidden="1" customHeight="1" x14ac:dyDescent="0.2">
      <c r="B31" s="30"/>
      <c r="F31" s="22" t="s">
        <v>43</v>
      </c>
      <c r="L31" s="169">
        <v>0.2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0"/>
    </row>
    <row r="32" spans="2:71" s="2" customFormat="1" ht="14.45" hidden="1" customHeight="1" x14ac:dyDescent="0.2">
      <c r="B32" s="30"/>
      <c r="F32" s="22" t="s">
        <v>44</v>
      </c>
      <c r="L32" s="169">
        <v>0.2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0"/>
    </row>
    <row r="33" spans="2:52" s="2" customFormat="1" ht="14.45" hidden="1" customHeight="1" x14ac:dyDescent="0.2">
      <c r="B33" s="30"/>
      <c r="F33" s="31" t="s">
        <v>45</v>
      </c>
      <c r="L33" s="166">
        <v>0</v>
      </c>
      <c r="M33" s="165"/>
      <c r="N33" s="165"/>
      <c r="O33" s="165"/>
      <c r="P33" s="165"/>
      <c r="Q33" s="32"/>
      <c r="R33" s="32"/>
      <c r="S33" s="32"/>
      <c r="T33" s="32"/>
      <c r="U33" s="32"/>
      <c r="V33" s="32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F33" s="32"/>
      <c r="AG33" s="32"/>
      <c r="AH33" s="32"/>
      <c r="AI33" s="32"/>
      <c r="AJ33" s="32"/>
      <c r="AK33" s="164">
        <v>0</v>
      </c>
      <c r="AL33" s="165"/>
      <c r="AM33" s="165"/>
      <c r="AN33" s="165"/>
      <c r="AO33" s="165"/>
      <c r="AP33" s="32"/>
      <c r="AQ33" s="32"/>
      <c r="AR33" s="33"/>
      <c r="AS33" s="32"/>
      <c r="AT33" s="32"/>
      <c r="AU33" s="32"/>
      <c r="AV33" s="32"/>
      <c r="AW33" s="32"/>
      <c r="AX33" s="32"/>
      <c r="AY33" s="32"/>
      <c r="AZ33" s="32"/>
    </row>
    <row r="34" spans="2:52" s="1" customFormat="1" ht="6.95" customHeight="1" x14ac:dyDescent="0.2">
      <c r="B34" s="26"/>
      <c r="AR34" s="26"/>
    </row>
    <row r="35" spans="2:52" s="1" customFormat="1" ht="25.9" customHeight="1" x14ac:dyDescent="0.2">
      <c r="B35" s="26"/>
      <c r="C35" s="34"/>
      <c r="D35" s="35" t="s">
        <v>46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47</v>
      </c>
      <c r="U35" s="36"/>
      <c r="V35" s="36"/>
      <c r="W35" s="36"/>
      <c r="X35" s="190" t="s">
        <v>48</v>
      </c>
      <c r="Y35" s="191"/>
      <c r="Z35" s="191"/>
      <c r="AA35" s="191"/>
      <c r="AB35" s="191"/>
      <c r="AC35" s="36"/>
      <c r="AD35" s="36"/>
      <c r="AE35" s="36"/>
      <c r="AF35" s="36"/>
      <c r="AG35" s="36"/>
      <c r="AH35" s="36"/>
      <c r="AI35" s="36"/>
      <c r="AJ35" s="36"/>
      <c r="AK35" s="192">
        <f>'133 - Vybudovanie spoločn...'!J37</f>
        <v>485916.88</v>
      </c>
      <c r="AL35" s="191"/>
      <c r="AM35" s="191"/>
      <c r="AN35" s="191"/>
      <c r="AO35" s="193"/>
      <c r="AP35" s="34"/>
      <c r="AQ35" s="34"/>
      <c r="AR35" s="26"/>
    </row>
    <row r="36" spans="2:52" s="1" customFormat="1" ht="6.95" customHeight="1" x14ac:dyDescent="0.2">
      <c r="B36" s="26"/>
      <c r="AR36" s="26"/>
    </row>
    <row r="37" spans="2:52" s="1" customFormat="1" ht="14.45" customHeight="1" x14ac:dyDescent="0.2">
      <c r="B37" s="26"/>
      <c r="AR37" s="26"/>
    </row>
    <row r="38" spans="2:52" ht="14.45" customHeight="1" x14ac:dyDescent="0.2">
      <c r="B38" s="16"/>
      <c r="AR38" s="16"/>
    </row>
    <row r="39" spans="2:52" ht="14.45" customHeight="1" x14ac:dyDescent="0.2">
      <c r="B39" s="16"/>
      <c r="AR39" s="16"/>
    </row>
    <row r="40" spans="2:52" ht="14.45" customHeight="1" x14ac:dyDescent="0.2">
      <c r="B40" s="16"/>
      <c r="AR40" s="16"/>
    </row>
    <row r="41" spans="2:52" ht="14.45" customHeight="1" x14ac:dyDescent="0.2">
      <c r="B41" s="16"/>
      <c r="AR41" s="16"/>
    </row>
    <row r="42" spans="2:52" ht="14.45" customHeight="1" x14ac:dyDescent="0.2">
      <c r="B42" s="16"/>
      <c r="AR42" s="16"/>
    </row>
    <row r="43" spans="2:52" ht="14.45" customHeight="1" x14ac:dyDescent="0.2">
      <c r="B43" s="16"/>
      <c r="AR43" s="16"/>
    </row>
    <row r="44" spans="2:52" ht="14.45" customHeight="1" x14ac:dyDescent="0.2">
      <c r="B44" s="16"/>
      <c r="AR44" s="16"/>
    </row>
    <row r="45" spans="2:52" ht="14.45" customHeight="1" x14ac:dyDescent="0.2">
      <c r="B45" s="16"/>
      <c r="AR45" s="16"/>
    </row>
    <row r="46" spans="2:52" ht="14.45" customHeight="1" x14ac:dyDescent="0.2">
      <c r="B46" s="16"/>
      <c r="AR46" s="16"/>
    </row>
    <row r="47" spans="2:52" ht="14.45" customHeight="1" x14ac:dyDescent="0.2">
      <c r="B47" s="16"/>
      <c r="AR47" s="16"/>
    </row>
    <row r="48" spans="2:52" ht="14.45" customHeight="1" x14ac:dyDescent="0.2">
      <c r="B48" s="16"/>
      <c r="AR48" s="16"/>
    </row>
    <row r="49" spans="2:44" s="1" customFormat="1" ht="14.45" customHeight="1" x14ac:dyDescent="0.2">
      <c r="B49" s="26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26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6"/>
      <c r="D60" s="40" t="s">
        <v>51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40" t="s">
        <v>52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40" t="s">
        <v>51</v>
      </c>
      <c r="AI60" s="28"/>
      <c r="AJ60" s="28"/>
      <c r="AK60" s="28"/>
      <c r="AL60" s="28"/>
      <c r="AM60" s="40" t="s">
        <v>52</v>
      </c>
      <c r="AN60" s="28"/>
      <c r="AO60" s="28"/>
      <c r="AR60" s="26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6"/>
      <c r="D64" s="38" t="s">
        <v>53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54</v>
      </c>
      <c r="AI64" s="39"/>
      <c r="AJ64" s="39"/>
      <c r="AK64" s="39"/>
      <c r="AL64" s="39"/>
      <c r="AM64" s="39"/>
      <c r="AN64" s="39"/>
      <c r="AO64" s="39"/>
      <c r="AR64" s="26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6"/>
      <c r="D75" s="40" t="s">
        <v>51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40" t="s">
        <v>52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40" t="s">
        <v>51</v>
      </c>
      <c r="AI75" s="28"/>
      <c r="AJ75" s="28"/>
      <c r="AK75" s="28"/>
      <c r="AL75" s="28"/>
      <c r="AM75" s="40" t="s">
        <v>52</v>
      </c>
      <c r="AN75" s="28"/>
      <c r="AO75" s="28"/>
      <c r="AR75" s="26"/>
    </row>
    <row r="76" spans="2:44" s="1" customFormat="1" x14ac:dyDescent="0.2">
      <c r="B76" s="26"/>
      <c r="AR76" s="26"/>
    </row>
    <row r="77" spans="2:44" s="1" customFormat="1" ht="6.95" customHeight="1" x14ac:dyDescent="0.2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6"/>
    </row>
    <row r="81" spans="1:90" s="1" customFormat="1" ht="6.95" customHeight="1" x14ac:dyDescent="0.2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6"/>
    </row>
    <row r="82" spans="1:90" s="1" customFormat="1" ht="24.95" customHeight="1" x14ac:dyDescent="0.2">
      <c r="B82" s="26"/>
      <c r="C82" s="17" t="s">
        <v>55</v>
      </c>
      <c r="AR82" s="26"/>
    </row>
    <row r="83" spans="1:90" s="1" customFormat="1" ht="6.95" customHeight="1" x14ac:dyDescent="0.2">
      <c r="B83" s="26"/>
      <c r="AR83" s="26"/>
    </row>
    <row r="84" spans="1:90" s="3" customFormat="1" ht="12" customHeight="1" x14ac:dyDescent="0.2">
      <c r="B84" s="45"/>
      <c r="C84" s="22" t="s">
        <v>10</v>
      </c>
      <c r="L84" s="3">
        <f>K5</f>
        <v>0</v>
      </c>
      <c r="AR84" s="45"/>
    </row>
    <row r="85" spans="1:90" s="4" customFormat="1" ht="36.950000000000003" customHeight="1" x14ac:dyDescent="0.2">
      <c r="B85" s="46"/>
      <c r="C85" s="47" t="s">
        <v>12</v>
      </c>
      <c r="L85" s="181" t="str">
        <f>K6</f>
        <v>Vybudovanie spoločných zariadení a opatrení po pozemkových úpravách obec Hankovce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R85" s="46"/>
    </row>
    <row r="86" spans="1:90" s="1" customFormat="1" ht="6.95" customHeight="1" x14ac:dyDescent="0.2">
      <c r="B86" s="26"/>
      <c r="AR86" s="26"/>
    </row>
    <row r="87" spans="1:90" s="1" customFormat="1" ht="12" customHeight="1" x14ac:dyDescent="0.2">
      <c r="B87" s="26"/>
      <c r="C87" s="22" t="s">
        <v>18</v>
      </c>
      <c r="L87" s="48" t="str">
        <f>IF(K8="","",K8)</f>
        <v>Obec Hankovce</v>
      </c>
      <c r="AI87" s="22" t="s">
        <v>20</v>
      </c>
      <c r="AM87" s="183" t="str">
        <f>IF(AN8= "","",AN8)</f>
        <v/>
      </c>
      <c r="AN87" s="183"/>
      <c r="AR87" s="26"/>
    </row>
    <row r="88" spans="1:90" s="1" customFormat="1" ht="6.95" customHeight="1" x14ac:dyDescent="0.2">
      <c r="B88" s="26"/>
      <c r="AR88" s="26"/>
    </row>
    <row r="89" spans="1:90" s="1" customFormat="1" ht="15.2" customHeight="1" x14ac:dyDescent="0.2">
      <c r="B89" s="26"/>
      <c r="C89" s="22" t="s">
        <v>25</v>
      </c>
      <c r="L89" s="3" t="str">
        <f>IF(E11= "","",E11)</f>
        <v>Obec Hankovce</v>
      </c>
      <c r="AI89" s="22" t="s">
        <v>31</v>
      </c>
      <c r="AM89" s="184" t="str">
        <f>IF(E17="","",E17)</f>
        <v/>
      </c>
      <c r="AN89" s="185"/>
      <c r="AO89" s="185"/>
      <c r="AP89" s="185"/>
      <c r="AR89" s="26"/>
      <c r="AS89" s="186" t="s">
        <v>56</v>
      </c>
      <c r="AT89" s="187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0" s="1" customFormat="1" ht="15.2" customHeight="1" x14ac:dyDescent="0.2">
      <c r="B90" s="26"/>
      <c r="C90" s="22" t="s">
        <v>29</v>
      </c>
      <c r="L90" s="3" t="str">
        <f>IF(E14="","",E14)</f>
        <v xml:space="preserve"> </v>
      </c>
      <c r="AI90" s="22" t="s">
        <v>34</v>
      </c>
      <c r="AM90" s="184" t="str">
        <f>IF(E20="","",E20)</f>
        <v/>
      </c>
      <c r="AN90" s="185"/>
      <c r="AO90" s="185"/>
      <c r="AP90" s="185"/>
      <c r="AR90" s="26"/>
      <c r="AS90" s="188"/>
      <c r="AT90" s="189"/>
      <c r="BD90" s="53"/>
    </row>
    <row r="91" spans="1:90" s="1" customFormat="1" ht="10.9" customHeight="1" x14ac:dyDescent="0.2">
      <c r="B91" s="26"/>
      <c r="AR91" s="26"/>
      <c r="AS91" s="188"/>
      <c r="AT91" s="189"/>
      <c r="BD91" s="53"/>
    </row>
    <row r="92" spans="1:90" s="1" customFormat="1" ht="29.25" customHeight="1" x14ac:dyDescent="0.2">
      <c r="B92" s="26"/>
      <c r="C92" s="176" t="s">
        <v>57</v>
      </c>
      <c r="D92" s="177"/>
      <c r="E92" s="177"/>
      <c r="F92" s="177"/>
      <c r="G92" s="177"/>
      <c r="H92" s="54"/>
      <c r="I92" s="178" t="s">
        <v>58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59</v>
      </c>
      <c r="AH92" s="177"/>
      <c r="AI92" s="177"/>
      <c r="AJ92" s="177"/>
      <c r="AK92" s="177"/>
      <c r="AL92" s="177"/>
      <c r="AM92" s="177"/>
      <c r="AN92" s="178" t="s">
        <v>60</v>
      </c>
      <c r="AO92" s="177"/>
      <c r="AP92" s="180"/>
      <c r="AQ92" s="55" t="s">
        <v>61</v>
      </c>
      <c r="AR92" s="26"/>
      <c r="AS92" s="56" t="s">
        <v>62</v>
      </c>
      <c r="AT92" s="57" t="s">
        <v>63</v>
      </c>
      <c r="AU92" s="57" t="s">
        <v>64</v>
      </c>
      <c r="AV92" s="57" t="s">
        <v>65</v>
      </c>
      <c r="AW92" s="57" t="s">
        <v>66</v>
      </c>
      <c r="AX92" s="57" t="s">
        <v>67</v>
      </c>
      <c r="AY92" s="57" t="s">
        <v>68</v>
      </c>
      <c r="AZ92" s="57" t="s">
        <v>69</v>
      </c>
      <c r="BA92" s="57" t="s">
        <v>70</v>
      </c>
      <c r="BB92" s="57" t="s">
        <v>71</v>
      </c>
      <c r="BC92" s="57" t="s">
        <v>72</v>
      </c>
      <c r="BD92" s="58" t="s">
        <v>73</v>
      </c>
    </row>
    <row r="93" spans="1:90" s="1" customFormat="1" ht="10.9" customHeight="1" x14ac:dyDescent="0.2">
      <c r="B93" s="26"/>
      <c r="AR93" s="26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0" s="5" customFormat="1" ht="32.450000000000003" customHeight="1" x14ac:dyDescent="0.2">
      <c r="B94" s="60"/>
      <c r="C94" s="61" t="s">
        <v>74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73"/>
      <c r="AH94" s="173"/>
      <c r="AI94" s="173"/>
      <c r="AJ94" s="173"/>
      <c r="AK94" s="173"/>
      <c r="AL94" s="173"/>
      <c r="AM94" s="173"/>
      <c r="AN94" s="174"/>
      <c r="AO94" s="174"/>
      <c r="AP94" s="174"/>
      <c r="AQ94" s="64" t="s">
        <v>1</v>
      </c>
      <c r="AR94" s="60"/>
      <c r="AS94" s="65">
        <f>ROUND(AS95,2)</f>
        <v>0</v>
      </c>
      <c r="AT94" s="66">
        <f>ROUND(SUM(AV94:AW94),2)</f>
        <v>90862.51</v>
      </c>
      <c r="AU94" s="67">
        <f>ROUND(AU95,5)</f>
        <v>4881.2217199999996</v>
      </c>
      <c r="AV94" s="66">
        <f>ROUND(AZ94*L29,2)</f>
        <v>0</v>
      </c>
      <c r="AW94" s="66">
        <f>ROUND(BA94*L30,2)</f>
        <v>90862.51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395054.37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75</v>
      </c>
      <c r="BT94" s="69" t="s">
        <v>76</v>
      </c>
      <c r="BV94" s="69" t="s">
        <v>77</v>
      </c>
      <c r="BW94" s="69" t="s">
        <v>4</v>
      </c>
      <c r="BX94" s="69" t="s">
        <v>78</v>
      </c>
      <c r="CL94" s="69" t="s">
        <v>15</v>
      </c>
    </row>
    <row r="95" spans="1:90" s="6" customFormat="1" ht="37.5" customHeight="1" x14ac:dyDescent="0.2">
      <c r="A95" s="70" t="s">
        <v>79</v>
      </c>
      <c r="B95" s="71"/>
      <c r="C95" s="72"/>
      <c r="D95" s="172" t="s">
        <v>11</v>
      </c>
      <c r="E95" s="172"/>
      <c r="F95" s="172"/>
      <c r="G95" s="172"/>
      <c r="H95" s="172"/>
      <c r="I95" s="73"/>
      <c r="J95" s="172" t="s">
        <v>13</v>
      </c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0">
        <f>'133 - Vybudovanie spoločn...'!J28</f>
        <v>395054.37</v>
      </c>
      <c r="AH95" s="171"/>
      <c r="AI95" s="171"/>
      <c r="AJ95" s="171"/>
      <c r="AK95" s="171"/>
      <c r="AL95" s="171"/>
      <c r="AM95" s="171"/>
      <c r="AN95" s="170">
        <f>'133 - Vybudovanie spoločn...'!J37</f>
        <v>485916.88</v>
      </c>
      <c r="AO95" s="171"/>
      <c r="AP95" s="171"/>
      <c r="AQ95" s="74" t="s">
        <v>80</v>
      </c>
      <c r="AR95" s="71"/>
      <c r="AS95" s="75">
        <v>0</v>
      </c>
      <c r="AT95" s="76">
        <f>ROUND(SUM(AV95:AW95),2)</f>
        <v>90862.51</v>
      </c>
      <c r="AU95" s="77">
        <f>'133 - Vybudovanie spoločn...'!P118</f>
        <v>4881.2217230000006</v>
      </c>
      <c r="AV95" s="76">
        <f>'133 - Vybudovanie spoločn...'!J31</f>
        <v>0</v>
      </c>
      <c r="AW95" s="76">
        <f>'133 - Vybudovanie spoločn...'!J32</f>
        <v>90862.51</v>
      </c>
      <c r="AX95" s="76">
        <f>'133 - Vybudovanie spoločn...'!J33</f>
        <v>0</v>
      </c>
      <c r="AY95" s="76">
        <f>'133 - Vybudovanie spoločn...'!J34</f>
        <v>0</v>
      </c>
      <c r="AZ95" s="76">
        <f>'133 - Vybudovanie spoločn...'!F31</f>
        <v>0</v>
      </c>
      <c r="BA95" s="76">
        <f>'133 - Vybudovanie spoločn...'!F32</f>
        <v>395054.37</v>
      </c>
      <c r="BB95" s="76">
        <f>'133 - Vybudovanie spoločn...'!F33</f>
        <v>0</v>
      </c>
      <c r="BC95" s="76">
        <f>'133 - Vybudovanie spoločn...'!F34</f>
        <v>0</v>
      </c>
      <c r="BD95" s="78">
        <f>'133 - Vybudovanie spoločn...'!F35</f>
        <v>0</v>
      </c>
      <c r="BT95" s="79" t="s">
        <v>81</v>
      </c>
      <c r="BU95" s="79" t="s">
        <v>82</v>
      </c>
      <c r="BV95" s="79" t="s">
        <v>77</v>
      </c>
      <c r="BW95" s="79" t="s">
        <v>4</v>
      </c>
      <c r="BX95" s="79" t="s">
        <v>78</v>
      </c>
      <c r="CL95" s="79" t="s">
        <v>15</v>
      </c>
    </row>
    <row r="96" spans="1:90" s="1" customFormat="1" ht="30" customHeight="1" x14ac:dyDescent="0.2">
      <c r="B96" s="26"/>
      <c r="AR96" s="26"/>
    </row>
    <row r="97" spans="2:44" s="1" customFormat="1" ht="6.95" customHeight="1" x14ac:dyDescent="0.2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6"/>
    </row>
  </sheetData>
  <mergeCells count="40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133 - Vybudovanie spoločn...'!C2" display="/" xr:uid="{00000000-0004-0000-0000-000000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0"/>
  <sheetViews>
    <sheetView showGridLines="0" tabSelected="1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75" t="s">
        <v>5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3" t="s">
        <v>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5" customHeight="1" x14ac:dyDescent="0.2">
      <c r="B4" s="16"/>
      <c r="D4" s="17" t="s">
        <v>83</v>
      </c>
      <c r="L4" s="16"/>
      <c r="M4" s="80" t="s">
        <v>9</v>
      </c>
      <c r="AT4" s="13" t="s">
        <v>3</v>
      </c>
    </row>
    <row r="5" spans="2:46" ht="6.95" customHeight="1" x14ac:dyDescent="0.2">
      <c r="B5" s="16"/>
      <c r="L5" s="16"/>
    </row>
    <row r="6" spans="2:46" s="1" customFormat="1" ht="12" customHeight="1" x14ac:dyDescent="0.2">
      <c r="B6" s="26"/>
      <c r="D6" s="22" t="s">
        <v>12</v>
      </c>
      <c r="L6" s="26"/>
    </row>
    <row r="7" spans="2:46" s="1" customFormat="1" ht="30" customHeight="1" x14ac:dyDescent="0.2">
      <c r="B7" s="26"/>
      <c r="E7" s="181" t="s">
        <v>13</v>
      </c>
      <c r="F7" s="194"/>
      <c r="G7" s="194"/>
      <c r="H7" s="194"/>
      <c r="L7" s="26"/>
    </row>
    <row r="8" spans="2:46" s="1" customFormat="1" x14ac:dyDescent="0.2">
      <c r="B8" s="26"/>
      <c r="L8" s="26"/>
    </row>
    <row r="9" spans="2:46" s="1" customFormat="1" ht="12" customHeight="1" x14ac:dyDescent="0.2">
      <c r="B9" s="26"/>
      <c r="D9" s="22" t="s">
        <v>14</v>
      </c>
      <c r="F9" s="20" t="s">
        <v>15</v>
      </c>
      <c r="I9" s="22" t="s">
        <v>16</v>
      </c>
      <c r="J9" s="20" t="s">
        <v>17</v>
      </c>
      <c r="L9" s="26"/>
    </row>
    <row r="10" spans="2:46" s="1" customFormat="1" ht="12" customHeight="1" x14ac:dyDescent="0.2">
      <c r="B10" s="26"/>
      <c r="D10" s="22" t="s">
        <v>18</v>
      </c>
      <c r="F10" s="20" t="s">
        <v>19</v>
      </c>
      <c r="I10" s="22" t="s">
        <v>20</v>
      </c>
      <c r="J10" s="49">
        <f>'Rekapitulácia stavby'!AN8</f>
        <v>0</v>
      </c>
      <c r="L10" s="26"/>
    </row>
    <row r="11" spans="2:46" s="1" customFormat="1" ht="21.75" customHeight="1" x14ac:dyDescent="0.2">
      <c r="B11" s="26"/>
      <c r="D11" s="19" t="s">
        <v>21</v>
      </c>
      <c r="F11" s="23" t="s">
        <v>22</v>
      </c>
      <c r="I11" s="19" t="s">
        <v>23</v>
      </c>
      <c r="J11" s="23" t="s">
        <v>24</v>
      </c>
      <c r="L11" s="26"/>
    </row>
    <row r="12" spans="2:46" s="1" customFormat="1" ht="12" customHeight="1" x14ac:dyDescent="0.2">
      <c r="B12" s="26"/>
      <c r="D12" s="22" t="s">
        <v>25</v>
      </c>
      <c r="I12" s="22" t="s">
        <v>26</v>
      </c>
      <c r="J12" s="20" t="s">
        <v>27</v>
      </c>
      <c r="L12" s="26"/>
    </row>
    <row r="13" spans="2:46" s="1" customFormat="1" ht="18" customHeight="1" x14ac:dyDescent="0.2">
      <c r="B13" s="26"/>
      <c r="E13" s="20" t="s">
        <v>19</v>
      </c>
      <c r="I13" s="22" t="s">
        <v>28</v>
      </c>
      <c r="J13" s="20" t="s">
        <v>1</v>
      </c>
      <c r="L13" s="26"/>
    </row>
    <row r="14" spans="2:46" s="1" customFormat="1" ht="6.95" customHeight="1" x14ac:dyDescent="0.2">
      <c r="B14" s="26"/>
      <c r="L14" s="26"/>
    </row>
    <row r="15" spans="2:46" s="1" customFormat="1" ht="12" customHeight="1" x14ac:dyDescent="0.2">
      <c r="B15" s="26"/>
      <c r="D15" s="22" t="s">
        <v>29</v>
      </c>
      <c r="I15" s="22" t="s">
        <v>26</v>
      </c>
      <c r="J15" s="20" t="str">
        <f>'Rekapitulácia stavby'!AN13</f>
        <v/>
      </c>
      <c r="L15" s="26"/>
    </row>
    <row r="16" spans="2:46" s="1" customFormat="1" ht="18" customHeight="1" x14ac:dyDescent="0.2">
      <c r="B16" s="26"/>
      <c r="E16" s="157" t="str">
        <f>'Rekapitulácia stavby'!E14</f>
        <v xml:space="preserve"> </v>
      </c>
      <c r="F16" s="157"/>
      <c r="G16" s="157"/>
      <c r="H16" s="157"/>
      <c r="I16" s="22" t="s">
        <v>28</v>
      </c>
      <c r="J16" s="20" t="str">
        <f>'Rekapitulácia stavby'!AN14</f>
        <v/>
      </c>
      <c r="L16" s="26"/>
    </row>
    <row r="17" spans="2:12" s="1" customFormat="1" ht="6.95" customHeight="1" x14ac:dyDescent="0.2">
      <c r="B17" s="26"/>
      <c r="L17" s="26"/>
    </row>
    <row r="18" spans="2:12" s="1" customFormat="1" ht="12" customHeight="1" x14ac:dyDescent="0.2">
      <c r="B18" s="26"/>
      <c r="D18" s="22" t="s">
        <v>31</v>
      </c>
      <c r="I18" s="22" t="s">
        <v>26</v>
      </c>
      <c r="J18" s="20"/>
      <c r="L18" s="26"/>
    </row>
    <row r="19" spans="2:12" s="1" customFormat="1" ht="18" customHeight="1" x14ac:dyDescent="0.2">
      <c r="B19" s="26"/>
      <c r="E19" s="20"/>
      <c r="I19" s="22" t="s">
        <v>28</v>
      </c>
      <c r="J19" s="20"/>
      <c r="L19" s="26"/>
    </row>
    <row r="20" spans="2:12" s="1" customFormat="1" ht="6.95" customHeight="1" x14ac:dyDescent="0.2">
      <c r="B20" s="26"/>
      <c r="L20" s="26"/>
    </row>
    <row r="21" spans="2:12" s="1" customFormat="1" ht="12" customHeight="1" x14ac:dyDescent="0.2">
      <c r="B21" s="26"/>
      <c r="D21" s="22" t="s">
        <v>34</v>
      </c>
      <c r="I21" s="22" t="s">
        <v>26</v>
      </c>
      <c r="J21" s="20" t="s">
        <v>1</v>
      </c>
      <c r="L21" s="26"/>
    </row>
    <row r="22" spans="2:12" s="1" customFormat="1" ht="18" customHeight="1" x14ac:dyDescent="0.2">
      <c r="B22" s="26"/>
      <c r="E22" s="20"/>
      <c r="I22" s="22" t="s">
        <v>28</v>
      </c>
      <c r="J22" s="20" t="s">
        <v>1</v>
      </c>
      <c r="L22" s="26"/>
    </row>
    <row r="23" spans="2:12" s="1" customFormat="1" ht="6.95" customHeight="1" x14ac:dyDescent="0.2">
      <c r="B23" s="26"/>
      <c r="L23" s="26"/>
    </row>
    <row r="24" spans="2:12" s="1" customFormat="1" ht="12" customHeight="1" x14ac:dyDescent="0.2">
      <c r="B24" s="26"/>
      <c r="D24" s="22" t="s">
        <v>35</v>
      </c>
      <c r="L24" s="26"/>
    </row>
    <row r="25" spans="2:12" s="7" customFormat="1" ht="16.5" customHeight="1" x14ac:dyDescent="0.2">
      <c r="B25" s="81"/>
      <c r="E25" s="160" t="s">
        <v>1</v>
      </c>
      <c r="F25" s="160"/>
      <c r="G25" s="160"/>
      <c r="H25" s="160"/>
      <c r="L25" s="81"/>
    </row>
    <row r="26" spans="2:12" s="1" customFormat="1" ht="6.95" customHeight="1" x14ac:dyDescent="0.2">
      <c r="B26" s="26"/>
      <c r="L26" s="26"/>
    </row>
    <row r="27" spans="2:12" s="1" customFormat="1" ht="6.95" customHeight="1" x14ac:dyDescent="0.2">
      <c r="B27" s="26"/>
      <c r="D27" s="50"/>
      <c r="E27" s="50"/>
      <c r="F27" s="50"/>
      <c r="G27" s="50"/>
      <c r="H27" s="50"/>
      <c r="I27" s="50"/>
      <c r="J27" s="50"/>
      <c r="K27" s="50"/>
      <c r="L27" s="26"/>
    </row>
    <row r="28" spans="2:12" s="1" customFormat="1" ht="25.35" customHeight="1" x14ac:dyDescent="0.2">
      <c r="B28" s="26"/>
      <c r="D28" s="82" t="s">
        <v>36</v>
      </c>
      <c r="J28" s="63">
        <f>J119</f>
        <v>395054.37</v>
      </c>
      <c r="L28" s="26"/>
    </row>
    <row r="29" spans="2:12" s="1" customFormat="1" ht="6.95" customHeight="1" x14ac:dyDescent="0.2">
      <c r="B29" s="26"/>
      <c r="D29" s="50"/>
      <c r="E29" s="50"/>
      <c r="F29" s="50"/>
      <c r="G29" s="50"/>
      <c r="H29" s="50"/>
      <c r="I29" s="50"/>
      <c r="J29" s="50"/>
      <c r="K29" s="50"/>
      <c r="L29" s="26"/>
    </row>
    <row r="30" spans="2:12" s="1" customFormat="1" ht="14.45" customHeight="1" x14ac:dyDescent="0.2">
      <c r="B30" s="26"/>
      <c r="F30" s="29" t="s">
        <v>38</v>
      </c>
      <c r="I30" s="29" t="s">
        <v>37</v>
      </c>
      <c r="J30" s="29" t="s">
        <v>39</v>
      </c>
      <c r="L30" s="26"/>
    </row>
    <row r="31" spans="2:12" s="1" customFormat="1" ht="14.45" customHeight="1" x14ac:dyDescent="0.2">
      <c r="B31" s="26"/>
      <c r="D31" s="52" t="s">
        <v>40</v>
      </c>
      <c r="E31" s="31" t="s">
        <v>41</v>
      </c>
      <c r="F31" s="83">
        <f>ROUND((SUM(BE118:BE159)),  2)</f>
        <v>0</v>
      </c>
      <c r="G31" s="84"/>
      <c r="H31" s="84"/>
      <c r="I31" s="85">
        <v>0.23</v>
      </c>
      <c r="J31" s="83">
        <f>ROUND(((SUM(BE118:BE159))*I31),  2)</f>
        <v>0</v>
      </c>
      <c r="L31" s="26"/>
    </row>
    <row r="32" spans="2:12" s="1" customFormat="1" ht="14.45" customHeight="1" x14ac:dyDescent="0.2">
      <c r="B32" s="26"/>
      <c r="E32" s="31" t="s">
        <v>42</v>
      </c>
      <c r="F32" s="86">
        <f>J28</f>
        <v>395054.37</v>
      </c>
      <c r="I32" s="87">
        <v>0.23</v>
      </c>
      <c r="J32" s="86">
        <f>ROUND(J28*0.23,2)</f>
        <v>90862.51</v>
      </c>
      <c r="L32" s="26"/>
    </row>
    <row r="33" spans="2:12" s="1" customFormat="1" ht="14.45" hidden="1" customHeight="1" x14ac:dyDescent="0.2">
      <c r="B33" s="26"/>
      <c r="E33" s="22" t="s">
        <v>43</v>
      </c>
      <c r="F33" s="86">
        <f>ROUND((SUM(BG118:BG159)),  2)</f>
        <v>0</v>
      </c>
      <c r="I33" s="87">
        <v>0.2</v>
      </c>
      <c r="J33" s="86">
        <f>0</f>
        <v>0</v>
      </c>
      <c r="L33" s="26"/>
    </row>
    <row r="34" spans="2:12" s="1" customFormat="1" ht="14.45" hidden="1" customHeight="1" x14ac:dyDescent="0.2">
      <c r="B34" s="26"/>
      <c r="E34" s="22" t="s">
        <v>44</v>
      </c>
      <c r="F34" s="86">
        <f>ROUND((SUM(BH118:BH159)),  2)</f>
        <v>0</v>
      </c>
      <c r="I34" s="87">
        <v>0.2</v>
      </c>
      <c r="J34" s="86">
        <f>0</f>
        <v>0</v>
      </c>
      <c r="L34" s="26"/>
    </row>
    <row r="35" spans="2:12" s="1" customFormat="1" ht="14.45" hidden="1" customHeight="1" x14ac:dyDescent="0.2">
      <c r="B35" s="26"/>
      <c r="E35" s="31" t="s">
        <v>45</v>
      </c>
      <c r="F35" s="83">
        <f>ROUND((SUM(BI118:BI159)),  2)</f>
        <v>0</v>
      </c>
      <c r="G35" s="84"/>
      <c r="H35" s="84"/>
      <c r="I35" s="85">
        <v>0</v>
      </c>
      <c r="J35" s="83">
        <f>0</f>
        <v>0</v>
      </c>
      <c r="L35" s="26"/>
    </row>
    <row r="36" spans="2:12" s="1" customFormat="1" ht="6.95" customHeight="1" x14ac:dyDescent="0.2">
      <c r="B36" s="26"/>
      <c r="L36" s="26"/>
    </row>
    <row r="37" spans="2:12" s="1" customFormat="1" ht="25.35" customHeight="1" x14ac:dyDescent="0.2">
      <c r="B37" s="26"/>
      <c r="C37" s="88"/>
      <c r="D37" s="89" t="s">
        <v>46</v>
      </c>
      <c r="E37" s="54"/>
      <c r="F37" s="54"/>
      <c r="G37" s="90" t="s">
        <v>47</v>
      </c>
      <c r="H37" s="91" t="s">
        <v>48</v>
      </c>
      <c r="I37" s="54"/>
      <c r="J37" s="92">
        <f>J28+J32</f>
        <v>485916.88</v>
      </c>
      <c r="K37" s="93"/>
      <c r="L37" s="26"/>
    </row>
    <row r="38" spans="2:12" s="1" customFormat="1" ht="14.45" customHeight="1" x14ac:dyDescent="0.2">
      <c r="B38" s="26"/>
      <c r="L38" s="26"/>
    </row>
    <row r="39" spans="2:12" ht="14.45" customHeight="1" x14ac:dyDescent="0.2">
      <c r="B39" s="16"/>
      <c r="L39" s="16"/>
    </row>
    <row r="40" spans="2:12" ht="14.45" customHeight="1" x14ac:dyDescent="0.2">
      <c r="B40" s="16"/>
      <c r="L40" s="16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s="1" customFormat="1" ht="14.45" customHeight="1" x14ac:dyDescent="0.2">
      <c r="B49" s="26"/>
      <c r="D49" s="38" t="s">
        <v>49</v>
      </c>
      <c r="E49" s="39"/>
      <c r="F49" s="39"/>
      <c r="G49" s="38" t="s">
        <v>50</v>
      </c>
      <c r="H49" s="39"/>
      <c r="I49" s="39"/>
      <c r="J49" s="39"/>
      <c r="K49" s="39"/>
      <c r="L49" s="26"/>
    </row>
    <row r="50" spans="2:12" x14ac:dyDescent="0.2">
      <c r="B50" s="16"/>
      <c r="L50" s="16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s="1" customFormat="1" ht="12.75" x14ac:dyDescent="0.2">
      <c r="B60" s="26"/>
      <c r="D60" s="40" t="s">
        <v>51</v>
      </c>
      <c r="E60" s="28"/>
      <c r="F60" s="94" t="s">
        <v>52</v>
      </c>
      <c r="G60" s="40" t="s">
        <v>51</v>
      </c>
      <c r="H60" s="28"/>
      <c r="I60" s="28"/>
      <c r="J60" s="95" t="s">
        <v>52</v>
      </c>
      <c r="K60" s="28"/>
      <c r="L60" s="26"/>
    </row>
    <row r="61" spans="2:12" x14ac:dyDescent="0.2">
      <c r="B61" s="16"/>
      <c r="L61" s="16"/>
    </row>
    <row r="62" spans="2:12" x14ac:dyDescent="0.2">
      <c r="B62" s="16"/>
      <c r="L62" s="16"/>
    </row>
    <row r="63" spans="2:12" x14ac:dyDescent="0.2">
      <c r="B63" s="16"/>
      <c r="L63" s="16"/>
    </row>
    <row r="64" spans="2:12" s="1" customFormat="1" ht="12.75" x14ac:dyDescent="0.2">
      <c r="B64" s="26"/>
      <c r="D64" s="38" t="s">
        <v>53</v>
      </c>
      <c r="E64" s="39"/>
      <c r="F64" s="39"/>
      <c r="G64" s="38" t="s">
        <v>54</v>
      </c>
      <c r="H64" s="39"/>
      <c r="I64" s="39"/>
      <c r="J64" s="39"/>
      <c r="K64" s="39"/>
      <c r="L64" s="26"/>
    </row>
    <row r="65" spans="2:12" x14ac:dyDescent="0.2">
      <c r="B65" s="16"/>
      <c r="L65" s="16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s="1" customFormat="1" ht="12.75" x14ac:dyDescent="0.2">
      <c r="B75" s="26"/>
      <c r="D75" s="40" t="s">
        <v>51</v>
      </c>
      <c r="E75" s="28"/>
      <c r="F75" s="94" t="s">
        <v>52</v>
      </c>
      <c r="G75" s="40" t="s">
        <v>51</v>
      </c>
      <c r="H75" s="28"/>
      <c r="I75" s="28"/>
      <c r="J75" s="95" t="s">
        <v>52</v>
      </c>
      <c r="K75" s="28"/>
      <c r="L75" s="26"/>
    </row>
    <row r="76" spans="2:12" s="1" customFormat="1" ht="14.45" customHeight="1" x14ac:dyDescent="0.2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26"/>
    </row>
    <row r="80" spans="2:12" s="1" customFormat="1" ht="6.95" customHeight="1" x14ac:dyDescent="0.2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26"/>
    </row>
    <row r="81" spans="2:47" s="1" customFormat="1" ht="24.95" customHeight="1" x14ac:dyDescent="0.2">
      <c r="B81" s="26"/>
      <c r="C81" s="17" t="s">
        <v>84</v>
      </c>
      <c r="L81" s="26"/>
    </row>
    <row r="82" spans="2:47" s="1" customFormat="1" ht="6.95" customHeight="1" x14ac:dyDescent="0.2">
      <c r="B82" s="26"/>
      <c r="L82" s="26"/>
    </row>
    <row r="83" spans="2:47" s="1" customFormat="1" ht="12" customHeight="1" x14ac:dyDescent="0.2">
      <c r="B83" s="26"/>
      <c r="C83" s="22" t="s">
        <v>12</v>
      </c>
      <c r="L83" s="26"/>
    </row>
    <row r="84" spans="2:47" s="1" customFormat="1" ht="30" customHeight="1" x14ac:dyDescent="0.2">
      <c r="B84" s="26"/>
      <c r="E84" s="181" t="str">
        <f>E7</f>
        <v>Vybudovanie spoločných zariadení a opatrení po pozemkových úpravách obec Hankovce</v>
      </c>
      <c r="F84" s="194"/>
      <c r="G84" s="194"/>
      <c r="H84" s="194"/>
      <c r="L84" s="26"/>
    </row>
    <row r="85" spans="2:47" s="1" customFormat="1" ht="6.95" customHeight="1" x14ac:dyDescent="0.2">
      <c r="B85" s="26"/>
      <c r="L85" s="26"/>
    </row>
    <row r="86" spans="2:47" s="1" customFormat="1" ht="12" customHeight="1" x14ac:dyDescent="0.2">
      <c r="B86" s="26"/>
      <c r="C86" s="22" t="s">
        <v>18</v>
      </c>
      <c r="F86" s="20" t="str">
        <f>F10</f>
        <v>Obec Hankovce</v>
      </c>
      <c r="I86" s="22" t="s">
        <v>20</v>
      </c>
      <c r="J86" s="49">
        <f>IF(J10="","",J10)</f>
        <v>0</v>
      </c>
      <c r="L86" s="26"/>
    </row>
    <row r="87" spans="2:47" s="1" customFormat="1" ht="6.95" customHeight="1" x14ac:dyDescent="0.2">
      <c r="B87" s="26"/>
      <c r="L87" s="26"/>
    </row>
    <row r="88" spans="2:47" s="1" customFormat="1" ht="15.2" customHeight="1" x14ac:dyDescent="0.2">
      <c r="B88" s="26"/>
      <c r="C88" s="22" t="s">
        <v>25</v>
      </c>
      <c r="F88" s="20" t="str">
        <f>E13</f>
        <v>Obec Hankovce</v>
      </c>
      <c r="I88" s="22" t="s">
        <v>31</v>
      </c>
      <c r="J88" s="24">
        <f>E19</f>
        <v>0</v>
      </c>
      <c r="L88" s="26"/>
    </row>
    <row r="89" spans="2:47" s="1" customFormat="1" ht="15.2" customHeight="1" x14ac:dyDescent="0.2">
      <c r="B89" s="26"/>
      <c r="C89" s="22" t="s">
        <v>29</v>
      </c>
      <c r="F89" s="20" t="str">
        <f>IF(E16="","",E16)</f>
        <v xml:space="preserve"> </v>
      </c>
      <c r="I89" s="22" t="s">
        <v>34</v>
      </c>
      <c r="J89" s="154">
        <f>E22</f>
        <v>0</v>
      </c>
      <c r="L89" s="26"/>
    </row>
    <row r="90" spans="2:47" s="1" customFormat="1" ht="10.35" customHeight="1" x14ac:dyDescent="0.2">
      <c r="B90" s="26"/>
      <c r="L90" s="26"/>
    </row>
    <row r="91" spans="2:47" s="1" customFormat="1" ht="29.25" customHeight="1" x14ac:dyDescent="0.2">
      <c r="B91" s="26"/>
      <c r="C91" s="96" t="s">
        <v>85</v>
      </c>
      <c r="D91" s="88"/>
      <c r="E91" s="88"/>
      <c r="F91" s="88"/>
      <c r="G91" s="88"/>
      <c r="H91" s="88"/>
      <c r="I91" s="88"/>
      <c r="J91" s="97" t="s">
        <v>86</v>
      </c>
      <c r="K91" s="88"/>
      <c r="L91" s="26"/>
    </row>
    <row r="92" spans="2:47" s="1" customFormat="1" ht="10.35" customHeight="1" x14ac:dyDescent="0.2">
      <c r="B92" s="26"/>
      <c r="L92" s="26"/>
    </row>
    <row r="93" spans="2:47" s="1" customFormat="1" ht="22.9" customHeight="1" x14ac:dyDescent="0.2">
      <c r="B93" s="26"/>
      <c r="C93" s="98" t="s">
        <v>87</v>
      </c>
      <c r="J93" s="63"/>
      <c r="L93" s="26"/>
      <c r="AU93" s="13" t="s">
        <v>88</v>
      </c>
    </row>
    <row r="94" spans="2:47" s="8" customFormat="1" ht="24.95" customHeight="1" x14ac:dyDescent="0.2">
      <c r="B94" s="99"/>
      <c r="D94" s="100" t="s">
        <v>89</v>
      </c>
      <c r="E94" s="101"/>
      <c r="F94" s="101"/>
      <c r="G94" s="101"/>
      <c r="H94" s="101"/>
      <c r="I94" s="101"/>
      <c r="J94" s="102">
        <f>J119</f>
        <v>395054.37</v>
      </c>
      <c r="L94" s="99"/>
    </row>
    <row r="95" spans="2:47" s="9" customFormat="1" ht="19.899999999999999" customHeight="1" x14ac:dyDescent="0.2">
      <c r="B95" s="103"/>
      <c r="D95" s="104" t="s">
        <v>90</v>
      </c>
      <c r="E95" s="105"/>
      <c r="F95" s="105"/>
      <c r="G95" s="105"/>
      <c r="H95" s="105"/>
      <c r="I95" s="105"/>
      <c r="J95" s="106">
        <f>J120</f>
        <v>110608.80999999998</v>
      </c>
      <c r="L95" s="103"/>
    </row>
    <row r="96" spans="2:47" s="9" customFormat="1" ht="19.899999999999999" customHeight="1" x14ac:dyDescent="0.2">
      <c r="B96" s="103"/>
      <c r="D96" s="104" t="s">
        <v>91</v>
      </c>
      <c r="E96" s="105"/>
      <c r="F96" s="105"/>
      <c r="G96" s="105"/>
      <c r="H96" s="105"/>
      <c r="I96" s="105"/>
      <c r="J96" s="106">
        <f>J137</f>
        <v>31184.02</v>
      </c>
      <c r="L96" s="103"/>
    </row>
    <row r="97" spans="2:12" s="9" customFormat="1" ht="19.899999999999999" customHeight="1" x14ac:dyDescent="0.2">
      <c r="B97" s="103"/>
      <c r="D97" s="104" t="s">
        <v>92</v>
      </c>
      <c r="E97" s="105"/>
      <c r="F97" s="105"/>
      <c r="G97" s="105"/>
      <c r="H97" s="105"/>
      <c r="I97" s="105"/>
      <c r="J97" s="106">
        <f>J145</f>
        <v>240503.61</v>
      </c>
      <c r="L97" s="103"/>
    </row>
    <row r="98" spans="2:12" s="9" customFormat="1" ht="19.899999999999999" customHeight="1" x14ac:dyDescent="0.2">
      <c r="B98" s="103"/>
      <c r="D98" s="104" t="s">
        <v>93</v>
      </c>
      <c r="E98" s="105"/>
      <c r="F98" s="105"/>
      <c r="G98" s="105"/>
      <c r="H98" s="105"/>
      <c r="I98" s="105"/>
      <c r="J98" s="106">
        <f>J153</f>
        <v>158.96</v>
      </c>
      <c r="L98" s="103"/>
    </row>
    <row r="99" spans="2:12" s="9" customFormat="1" ht="19.899999999999999" customHeight="1" x14ac:dyDescent="0.2">
      <c r="B99" s="103"/>
      <c r="D99" s="104" t="s">
        <v>94</v>
      </c>
      <c r="E99" s="105"/>
      <c r="F99" s="105"/>
      <c r="G99" s="105"/>
      <c r="H99" s="105"/>
      <c r="I99" s="105"/>
      <c r="J99" s="156">
        <f>J155</f>
        <v>2008.88</v>
      </c>
      <c r="L99" s="103"/>
    </row>
    <row r="100" spans="2:12" s="9" customFormat="1" ht="19.899999999999999" customHeight="1" x14ac:dyDescent="0.2">
      <c r="B100" s="103"/>
      <c r="D100" s="104" t="s">
        <v>95</v>
      </c>
      <c r="E100" s="105"/>
      <c r="F100" s="105"/>
      <c r="G100" s="105"/>
      <c r="H100" s="105"/>
      <c r="I100" s="105"/>
      <c r="J100" s="106">
        <f>J158</f>
        <v>10590.09</v>
      </c>
      <c r="L100" s="103"/>
    </row>
    <row r="101" spans="2:12" s="1" customFormat="1" ht="21.75" customHeight="1" x14ac:dyDescent="0.2">
      <c r="B101" s="26"/>
      <c r="L101" s="26"/>
    </row>
    <row r="102" spans="2:12" s="1" customFormat="1" ht="6.95" customHeight="1" x14ac:dyDescent="0.2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6"/>
    </row>
    <row r="106" spans="2:12" s="1" customFormat="1" ht="6.95" customHeight="1" x14ac:dyDescent="0.2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6"/>
    </row>
    <row r="107" spans="2:12" s="1" customFormat="1" ht="24.95" customHeight="1" x14ac:dyDescent="0.2">
      <c r="B107" s="26"/>
      <c r="C107" s="17" t="s">
        <v>96</v>
      </c>
      <c r="L107" s="26"/>
    </row>
    <row r="108" spans="2:12" s="1" customFormat="1" ht="6.95" customHeight="1" x14ac:dyDescent="0.2">
      <c r="B108" s="26"/>
      <c r="L108" s="26"/>
    </row>
    <row r="109" spans="2:12" s="1" customFormat="1" ht="12" customHeight="1" x14ac:dyDescent="0.2">
      <c r="B109" s="26"/>
      <c r="C109" s="22" t="s">
        <v>12</v>
      </c>
      <c r="L109" s="26"/>
    </row>
    <row r="110" spans="2:12" s="1" customFormat="1" ht="30" customHeight="1" x14ac:dyDescent="0.2">
      <c r="B110" s="26"/>
      <c r="E110" s="181" t="str">
        <f>E7</f>
        <v>Vybudovanie spoločných zariadení a opatrení po pozemkových úpravách obec Hankovce</v>
      </c>
      <c r="F110" s="194"/>
      <c r="G110" s="194"/>
      <c r="H110" s="194"/>
      <c r="L110" s="26"/>
    </row>
    <row r="111" spans="2:12" s="1" customFormat="1" ht="6.95" customHeight="1" x14ac:dyDescent="0.2">
      <c r="B111" s="26"/>
      <c r="L111" s="26"/>
    </row>
    <row r="112" spans="2:12" s="1" customFormat="1" ht="12" customHeight="1" x14ac:dyDescent="0.2">
      <c r="B112" s="26"/>
      <c r="C112" s="22" t="s">
        <v>18</v>
      </c>
      <c r="F112" s="20" t="str">
        <f>F10</f>
        <v>Obec Hankovce</v>
      </c>
      <c r="I112" s="22" t="s">
        <v>20</v>
      </c>
      <c r="J112" s="49">
        <f>IF(J10="","",J10)</f>
        <v>0</v>
      </c>
      <c r="L112" s="26"/>
    </row>
    <row r="113" spans="2:65" s="1" customFormat="1" ht="6.95" customHeight="1" x14ac:dyDescent="0.2">
      <c r="B113" s="26"/>
      <c r="L113" s="26"/>
    </row>
    <row r="114" spans="2:65" s="1" customFormat="1" ht="15.2" customHeight="1" x14ac:dyDescent="0.2">
      <c r="B114" s="26"/>
      <c r="C114" s="22" t="s">
        <v>25</v>
      </c>
      <c r="F114" s="20" t="str">
        <f>E13</f>
        <v>Obec Hankovce</v>
      </c>
      <c r="I114" s="22" t="s">
        <v>31</v>
      </c>
      <c r="J114" s="24">
        <f>E19</f>
        <v>0</v>
      </c>
      <c r="L114" s="26"/>
    </row>
    <row r="115" spans="2:65" s="1" customFormat="1" ht="15.2" customHeight="1" x14ac:dyDescent="0.2">
      <c r="B115" s="26"/>
      <c r="C115" s="22" t="s">
        <v>29</v>
      </c>
      <c r="F115" s="20" t="str">
        <f>IF(E16="","",E16)</f>
        <v xml:space="preserve"> </v>
      </c>
      <c r="I115" s="22" t="s">
        <v>34</v>
      </c>
      <c r="J115" s="24">
        <f>E22</f>
        <v>0</v>
      </c>
      <c r="L115" s="26"/>
    </row>
    <row r="116" spans="2:65" s="1" customFormat="1" ht="10.35" customHeight="1" x14ac:dyDescent="0.2">
      <c r="B116" s="26"/>
      <c r="L116" s="26"/>
    </row>
    <row r="117" spans="2:65" s="10" customFormat="1" ht="29.25" customHeight="1" x14ac:dyDescent="0.2">
      <c r="B117" s="107"/>
      <c r="C117" s="108" t="s">
        <v>97</v>
      </c>
      <c r="D117" s="109" t="s">
        <v>61</v>
      </c>
      <c r="E117" s="109" t="s">
        <v>57</v>
      </c>
      <c r="F117" s="109" t="s">
        <v>58</v>
      </c>
      <c r="G117" s="109" t="s">
        <v>98</v>
      </c>
      <c r="H117" s="109" t="s">
        <v>99</v>
      </c>
      <c r="I117" s="109" t="s">
        <v>100</v>
      </c>
      <c r="J117" s="110" t="s">
        <v>86</v>
      </c>
      <c r="K117" s="111" t="s">
        <v>101</v>
      </c>
      <c r="L117" s="107"/>
      <c r="M117" s="56" t="s">
        <v>1</v>
      </c>
      <c r="N117" s="57" t="s">
        <v>40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</row>
    <row r="118" spans="2:65" s="1" customFormat="1" ht="22.9" customHeight="1" x14ac:dyDescent="0.25">
      <c r="B118" s="26"/>
      <c r="C118" s="61" t="s">
        <v>87</v>
      </c>
      <c r="J118" s="112"/>
      <c r="L118" s="26"/>
      <c r="M118" s="59"/>
      <c r="N118" s="50"/>
      <c r="O118" s="50"/>
      <c r="P118" s="113">
        <f>P119</f>
        <v>4881.2217230000006</v>
      </c>
      <c r="Q118" s="50"/>
      <c r="R118" s="113">
        <f>R119</f>
        <v>4253.0491749600005</v>
      </c>
      <c r="S118" s="50"/>
      <c r="T118" s="114">
        <f>T119</f>
        <v>0</v>
      </c>
      <c r="AT118" s="13" t="s">
        <v>75</v>
      </c>
      <c r="AU118" s="13" t="s">
        <v>88</v>
      </c>
      <c r="BK118" s="115">
        <f>BK119</f>
        <v>395054.37200000003</v>
      </c>
    </row>
    <row r="119" spans="2:65" s="11" customFormat="1" ht="25.9" customHeight="1" x14ac:dyDescent="0.2">
      <c r="B119" s="116"/>
      <c r="D119" s="117" t="s">
        <v>75</v>
      </c>
      <c r="E119" s="118" t="s">
        <v>108</v>
      </c>
      <c r="F119" s="118" t="s">
        <v>109</v>
      </c>
      <c r="J119" s="119">
        <f>J120+J137+J145+J153+J155+J158</f>
        <v>395054.37</v>
      </c>
      <c r="L119" s="116"/>
      <c r="M119" s="120"/>
      <c r="P119" s="121">
        <f>P120+P137+P145+P153+P155+P158</f>
        <v>4881.2217230000006</v>
      </c>
      <c r="R119" s="121">
        <f>R120+R137+R145+R153+R155+R158</f>
        <v>4253.0491749600005</v>
      </c>
      <c r="T119" s="122">
        <f>T120+T137+T145+T153+T155+T158</f>
        <v>0</v>
      </c>
      <c r="AR119" s="117" t="s">
        <v>81</v>
      </c>
      <c r="AT119" s="123" t="s">
        <v>75</v>
      </c>
      <c r="AU119" s="123" t="s">
        <v>76</v>
      </c>
      <c r="AY119" s="117" t="s">
        <v>110</v>
      </c>
      <c r="BK119" s="124">
        <f>BK120+BK137+BK145+BK153+BK155+BK158</f>
        <v>395054.37200000003</v>
      </c>
    </row>
    <row r="120" spans="2:65" s="11" customFormat="1" ht="22.9" customHeight="1" x14ac:dyDescent="0.2">
      <c r="B120" s="116"/>
      <c r="D120" s="117" t="s">
        <v>75</v>
      </c>
      <c r="E120" s="125" t="s">
        <v>81</v>
      </c>
      <c r="F120" s="125" t="s">
        <v>111</v>
      </c>
      <c r="J120" s="126">
        <f>SUM(J121:J136)</f>
        <v>110608.80999999998</v>
      </c>
      <c r="L120" s="116"/>
      <c r="M120" s="120"/>
      <c r="P120" s="121">
        <f>SUM(P121:P136)</f>
        <v>2749.4793430000004</v>
      </c>
      <c r="R120" s="121">
        <f>SUM(R121:R136)</f>
        <v>109.046408</v>
      </c>
      <c r="T120" s="122">
        <f>SUM(T121:T136)</f>
        <v>0</v>
      </c>
      <c r="AR120" s="117" t="s">
        <v>81</v>
      </c>
      <c r="AT120" s="123" t="s">
        <v>75</v>
      </c>
      <c r="AU120" s="123" t="s">
        <v>81</v>
      </c>
      <c r="AY120" s="117" t="s">
        <v>110</v>
      </c>
      <c r="BK120" s="124">
        <f>SUM(BK121:BK136)</f>
        <v>110608.79399999998</v>
      </c>
    </row>
    <row r="121" spans="2:65" s="1" customFormat="1" ht="37.9" customHeight="1" x14ac:dyDescent="0.2">
      <c r="B121" s="127"/>
      <c r="C121" s="128" t="s">
        <v>114</v>
      </c>
      <c r="D121" s="128" t="s">
        <v>112</v>
      </c>
      <c r="E121" s="129" t="s">
        <v>116</v>
      </c>
      <c r="F121" s="130" t="s">
        <v>117</v>
      </c>
      <c r="G121" s="131" t="s">
        <v>113</v>
      </c>
      <c r="H121" s="132">
        <v>1324.6669999999999</v>
      </c>
      <c r="I121" s="132">
        <v>3.15</v>
      </c>
      <c r="J121" s="132">
        <f t="shared" ref="J121:J130" si="0">ROUND(H121*I121,2)</f>
        <v>4172.7</v>
      </c>
      <c r="K121" s="133"/>
      <c r="L121" s="26"/>
      <c r="M121" s="134" t="s">
        <v>1</v>
      </c>
      <c r="N121" s="135" t="s">
        <v>42</v>
      </c>
      <c r="O121" s="136">
        <v>4.4999999999999998E-2</v>
      </c>
      <c r="P121" s="136">
        <f t="shared" ref="P121:P136" si="1">O121*H121</f>
        <v>59.610014999999997</v>
      </c>
      <c r="Q121" s="136">
        <v>0</v>
      </c>
      <c r="R121" s="136">
        <f t="shared" ref="R121:R136" si="2">Q121*H121</f>
        <v>0</v>
      </c>
      <c r="S121" s="136">
        <v>0</v>
      </c>
      <c r="T121" s="137">
        <f t="shared" ref="T121:T136" si="3">S121*H121</f>
        <v>0</v>
      </c>
      <c r="AR121" s="138" t="s">
        <v>114</v>
      </c>
      <c r="AT121" s="138" t="s">
        <v>112</v>
      </c>
      <c r="AU121" s="138" t="s">
        <v>115</v>
      </c>
      <c r="AY121" s="13" t="s">
        <v>110</v>
      </c>
      <c r="BE121" s="139">
        <f t="shared" ref="BE121:BE136" si="4">IF(N121="základná",J121,0)</f>
        <v>0</v>
      </c>
      <c r="BF121" s="139">
        <f t="shared" ref="BF121:BF136" si="5">IF(N121="znížená",J121,0)</f>
        <v>4172.7</v>
      </c>
      <c r="BG121" s="139">
        <f t="shared" ref="BG121:BG136" si="6">IF(N121="zákl. prenesená",J121,0)</f>
        <v>0</v>
      </c>
      <c r="BH121" s="139">
        <f t="shared" ref="BH121:BH136" si="7">IF(N121="zníž. prenesená",J121,0)</f>
        <v>0</v>
      </c>
      <c r="BI121" s="139">
        <f t="shared" ref="BI121:BI136" si="8">IF(N121="nulová",J121,0)</f>
        <v>0</v>
      </c>
      <c r="BJ121" s="13" t="s">
        <v>115</v>
      </c>
      <c r="BK121" s="140">
        <f t="shared" ref="BK121:BK136" si="9">ROUND(I121*H121,3)</f>
        <v>4172.701</v>
      </c>
      <c r="BL121" s="13" t="s">
        <v>114</v>
      </c>
      <c r="BM121" s="138" t="s">
        <v>118</v>
      </c>
    </row>
    <row r="122" spans="2:65" s="1" customFormat="1" ht="44.25" customHeight="1" x14ac:dyDescent="0.2">
      <c r="B122" s="127"/>
      <c r="C122" s="128" t="s">
        <v>119</v>
      </c>
      <c r="D122" s="128" t="s">
        <v>112</v>
      </c>
      <c r="E122" s="129" t="s">
        <v>120</v>
      </c>
      <c r="F122" s="130" t="s">
        <v>121</v>
      </c>
      <c r="G122" s="131" t="s">
        <v>113</v>
      </c>
      <c r="H122" s="132">
        <v>15896</v>
      </c>
      <c r="I122" s="132">
        <v>0.25</v>
      </c>
      <c r="J122" s="132">
        <f t="shared" si="0"/>
        <v>3974</v>
      </c>
      <c r="K122" s="133"/>
      <c r="L122" s="26"/>
      <c r="M122" s="134" t="s">
        <v>1</v>
      </c>
      <c r="N122" s="135" t="s">
        <v>42</v>
      </c>
      <c r="O122" s="136">
        <v>3.4099999999999998E-3</v>
      </c>
      <c r="P122" s="136">
        <f t="shared" si="1"/>
        <v>54.205359999999999</v>
      </c>
      <c r="Q122" s="136">
        <v>0</v>
      </c>
      <c r="R122" s="136">
        <f t="shared" si="2"/>
        <v>0</v>
      </c>
      <c r="S122" s="136">
        <v>0</v>
      </c>
      <c r="T122" s="137">
        <f t="shared" si="3"/>
        <v>0</v>
      </c>
      <c r="AR122" s="138" t="s">
        <v>114</v>
      </c>
      <c r="AT122" s="138" t="s">
        <v>112</v>
      </c>
      <c r="AU122" s="138" t="s">
        <v>115</v>
      </c>
      <c r="AY122" s="13" t="s">
        <v>110</v>
      </c>
      <c r="BE122" s="139">
        <f t="shared" si="4"/>
        <v>0</v>
      </c>
      <c r="BF122" s="139">
        <f t="shared" si="5"/>
        <v>3974</v>
      </c>
      <c r="BG122" s="139">
        <f t="shared" si="6"/>
        <v>0</v>
      </c>
      <c r="BH122" s="139">
        <f t="shared" si="7"/>
        <v>0</v>
      </c>
      <c r="BI122" s="139">
        <f t="shared" si="8"/>
        <v>0</v>
      </c>
      <c r="BJ122" s="13" t="s">
        <v>115</v>
      </c>
      <c r="BK122" s="140">
        <f t="shared" si="9"/>
        <v>3974</v>
      </c>
      <c r="BL122" s="13" t="s">
        <v>114</v>
      </c>
      <c r="BM122" s="138" t="s">
        <v>122</v>
      </c>
    </row>
    <row r="123" spans="2:65" s="1" customFormat="1" ht="24.2" customHeight="1" x14ac:dyDescent="0.2">
      <c r="B123" s="127"/>
      <c r="C123" s="128" t="s">
        <v>123</v>
      </c>
      <c r="D123" s="128" t="s">
        <v>112</v>
      </c>
      <c r="E123" s="129" t="s">
        <v>124</v>
      </c>
      <c r="F123" s="130" t="s">
        <v>125</v>
      </c>
      <c r="G123" s="131" t="s">
        <v>113</v>
      </c>
      <c r="H123" s="132">
        <v>7214.6670000000004</v>
      </c>
      <c r="I123" s="132">
        <v>1.31</v>
      </c>
      <c r="J123" s="132">
        <f t="shared" si="0"/>
        <v>9451.2099999999991</v>
      </c>
      <c r="K123" s="133"/>
      <c r="L123" s="26"/>
      <c r="M123" s="134" t="s">
        <v>1</v>
      </c>
      <c r="N123" s="135" t="s">
        <v>42</v>
      </c>
      <c r="O123" s="136">
        <v>5.3999999999999999E-2</v>
      </c>
      <c r="P123" s="136">
        <f t="shared" si="1"/>
        <v>389.592018</v>
      </c>
      <c r="Q123" s="136">
        <v>0</v>
      </c>
      <c r="R123" s="136">
        <f t="shared" si="2"/>
        <v>0</v>
      </c>
      <c r="S123" s="136">
        <v>0</v>
      </c>
      <c r="T123" s="137">
        <f t="shared" si="3"/>
        <v>0</v>
      </c>
      <c r="AR123" s="138" t="s">
        <v>114</v>
      </c>
      <c r="AT123" s="138" t="s">
        <v>112</v>
      </c>
      <c r="AU123" s="138" t="s">
        <v>115</v>
      </c>
      <c r="AY123" s="13" t="s">
        <v>110</v>
      </c>
      <c r="BE123" s="139">
        <f t="shared" si="4"/>
        <v>0</v>
      </c>
      <c r="BF123" s="139">
        <f t="shared" si="5"/>
        <v>9451.2099999999991</v>
      </c>
      <c r="BG123" s="139">
        <f t="shared" si="6"/>
        <v>0</v>
      </c>
      <c r="BH123" s="139">
        <f t="shared" si="7"/>
        <v>0</v>
      </c>
      <c r="BI123" s="139">
        <f t="shared" si="8"/>
        <v>0</v>
      </c>
      <c r="BJ123" s="13" t="s">
        <v>115</v>
      </c>
      <c r="BK123" s="140">
        <f t="shared" si="9"/>
        <v>9451.2139999999999</v>
      </c>
      <c r="BL123" s="13" t="s">
        <v>114</v>
      </c>
      <c r="BM123" s="138" t="s">
        <v>126</v>
      </c>
    </row>
    <row r="124" spans="2:65" s="1" customFormat="1" ht="37.9" customHeight="1" x14ac:dyDescent="0.2">
      <c r="B124" s="127"/>
      <c r="C124" s="128" t="s">
        <v>127</v>
      </c>
      <c r="D124" s="128" t="s">
        <v>112</v>
      </c>
      <c r="E124" s="129" t="s">
        <v>128</v>
      </c>
      <c r="F124" s="130" t="s">
        <v>129</v>
      </c>
      <c r="G124" s="131" t="s">
        <v>113</v>
      </c>
      <c r="H124" s="132">
        <v>57.5</v>
      </c>
      <c r="I124" s="132">
        <v>2.2000000000000002</v>
      </c>
      <c r="J124" s="132">
        <f t="shared" si="0"/>
        <v>126.5</v>
      </c>
      <c r="K124" s="133"/>
      <c r="L124" s="26"/>
      <c r="M124" s="134" t="s">
        <v>1</v>
      </c>
      <c r="N124" s="135" t="s">
        <v>42</v>
      </c>
      <c r="O124" s="136">
        <v>5.5E-2</v>
      </c>
      <c r="P124" s="136">
        <f t="shared" si="1"/>
        <v>3.1625000000000001</v>
      </c>
      <c r="Q124" s="136">
        <v>0</v>
      </c>
      <c r="R124" s="136">
        <f t="shared" si="2"/>
        <v>0</v>
      </c>
      <c r="S124" s="136">
        <v>0</v>
      </c>
      <c r="T124" s="137">
        <f t="shared" si="3"/>
        <v>0</v>
      </c>
      <c r="AR124" s="138" t="s">
        <v>114</v>
      </c>
      <c r="AT124" s="138" t="s">
        <v>112</v>
      </c>
      <c r="AU124" s="138" t="s">
        <v>115</v>
      </c>
      <c r="AY124" s="13" t="s">
        <v>110</v>
      </c>
      <c r="BE124" s="139">
        <f t="shared" si="4"/>
        <v>0</v>
      </c>
      <c r="BF124" s="139">
        <f t="shared" si="5"/>
        <v>126.5</v>
      </c>
      <c r="BG124" s="139">
        <f t="shared" si="6"/>
        <v>0</v>
      </c>
      <c r="BH124" s="139">
        <f t="shared" si="7"/>
        <v>0</v>
      </c>
      <c r="BI124" s="139">
        <f t="shared" si="8"/>
        <v>0</v>
      </c>
      <c r="BJ124" s="13" t="s">
        <v>115</v>
      </c>
      <c r="BK124" s="140">
        <f t="shared" si="9"/>
        <v>126.5</v>
      </c>
      <c r="BL124" s="13" t="s">
        <v>114</v>
      </c>
      <c r="BM124" s="138" t="s">
        <v>130</v>
      </c>
    </row>
    <row r="125" spans="2:65" s="1" customFormat="1" ht="16.5" customHeight="1" x14ac:dyDescent="0.2">
      <c r="B125" s="127"/>
      <c r="C125" s="141" t="s">
        <v>131</v>
      </c>
      <c r="D125" s="141" t="s">
        <v>132</v>
      </c>
      <c r="E125" s="142" t="s">
        <v>133</v>
      </c>
      <c r="F125" s="143" t="s">
        <v>134</v>
      </c>
      <c r="G125" s="144" t="s">
        <v>135</v>
      </c>
      <c r="H125" s="145">
        <v>103.5</v>
      </c>
      <c r="I125" s="145">
        <v>18.329999999999998</v>
      </c>
      <c r="J125" s="132">
        <f t="shared" si="0"/>
        <v>1897.16</v>
      </c>
      <c r="K125" s="146"/>
      <c r="L125" s="147"/>
      <c r="M125" s="148" t="s">
        <v>1</v>
      </c>
      <c r="N125" s="149" t="s">
        <v>42</v>
      </c>
      <c r="O125" s="136">
        <v>0</v>
      </c>
      <c r="P125" s="136">
        <f t="shared" si="1"/>
        <v>0</v>
      </c>
      <c r="Q125" s="136">
        <v>1</v>
      </c>
      <c r="R125" s="136">
        <f t="shared" si="2"/>
        <v>103.5</v>
      </c>
      <c r="S125" s="136">
        <v>0</v>
      </c>
      <c r="T125" s="137">
        <f t="shared" si="3"/>
        <v>0</v>
      </c>
      <c r="AR125" s="138" t="s">
        <v>131</v>
      </c>
      <c r="AT125" s="138" t="s">
        <v>132</v>
      </c>
      <c r="AU125" s="138" t="s">
        <v>115</v>
      </c>
      <c r="AY125" s="13" t="s">
        <v>110</v>
      </c>
      <c r="BE125" s="139">
        <f t="shared" si="4"/>
        <v>0</v>
      </c>
      <c r="BF125" s="139">
        <f t="shared" si="5"/>
        <v>1897.16</v>
      </c>
      <c r="BG125" s="139">
        <f t="shared" si="6"/>
        <v>0</v>
      </c>
      <c r="BH125" s="139">
        <f t="shared" si="7"/>
        <v>0</v>
      </c>
      <c r="BI125" s="139">
        <f t="shared" si="8"/>
        <v>0</v>
      </c>
      <c r="BJ125" s="13" t="s">
        <v>115</v>
      </c>
      <c r="BK125" s="140">
        <f t="shared" si="9"/>
        <v>1897.155</v>
      </c>
      <c r="BL125" s="13" t="s">
        <v>114</v>
      </c>
      <c r="BM125" s="138" t="s">
        <v>136</v>
      </c>
    </row>
    <row r="126" spans="2:65" s="1" customFormat="1" ht="21.75" customHeight="1" x14ac:dyDescent="0.2">
      <c r="B126" s="127"/>
      <c r="C126" s="128" t="s">
        <v>137</v>
      </c>
      <c r="D126" s="128" t="s">
        <v>112</v>
      </c>
      <c r="E126" s="129" t="s">
        <v>138</v>
      </c>
      <c r="F126" s="130" t="s">
        <v>139</v>
      </c>
      <c r="G126" s="131" t="s">
        <v>113</v>
      </c>
      <c r="H126" s="132">
        <v>1489</v>
      </c>
      <c r="I126" s="132">
        <v>0.65</v>
      </c>
      <c r="J126" s="132">
        <f t="shared" si="0"/>
        <v>967.85</v>
      </c>
      <c r="K126" s="133"/>
      <c r="L126" s="26"/>
      <c r="M126" s="134" t="s">
        <v>1</v>
      </c>
      <c r="N126" s="135" t="s">
        <v>42</v>
      </c>
      <c r="O126" s="136">
        <v>7.0000000000000001E-3</v>
      </c>
      <c r="P126" s="136">
        <f t="shared" si="1"/>
        <v>10.423</v>
      </c>
      <c r="Q126" s="136">
        <v>0</v>
      </c>
      <c r="R126" s="136">
        <f t="shared" si="2"/>
        <v>0</v>
      </c>
      <c r="S126" s="136">
        <v>0</v>
      </c>
      <c r="T126" s="137">
        <f t="shared" si="3"/>
        <v>0</v>
      </c>
      <c r="AR126" s="138" t="s">
        <v>114</v>
      </c>
      <c r="AT126" s="138" t="s">
        <v>112</v>
      </c>
      <c r="AU126" s="138" t="s">
        <v>115</v>
      </c>
      <c r="AY126" s="13" t="s">
        <v>110</v>
      </c>
      <c r="BE126" s="139">
        <f t="shared" si="4"/>
        <v>0</v>
      </c>
      <c r="BF126" s="139">
        <f t="shared" si="5"/>
        <v>967.85</v>
      </c>
      <c r="BG126" s="139">
        <f t="shared" si="6"/>
        <v>0</v>
      </c>
      <c r="BH126" s="139">
        <f t="shared" si="7"/>
        <v>0</v>
      </c>
      <c r="BI126" s="139">
        <f t="shared" si="8"/>
        <v>0</v>
      </c>
      <c r="BJ126" s="13" t="s">
        <v>115</v>
      </c>
      <c r="BK126" s="140">
        <f t="shared" si="9"/>
        <v>967.85</v>
      </c>
      <c r="BL126" s="13" t="s">
        <v>114</v>
      </c>
      <c r="BM126" s="138" t="s">
        <v>140</v>
      </c>
    </row>
    <row r="127" spans="2:65" s="1" customFormat="1" ht="24.2" customHeight="1" x14ac:dyDescent="0.2">
      <c r="B127" s="127"/>
      <c r="C127" s="128" t="s">
        <v>141</v>
      </c>
      <c r="D127" s="128" t="s">
        <v>112</v>
      </c>
      <c r="E127" s="129" t="s">
        <v>142</v>
      </c>
      <c r="F127" s="130" t="s">
        <v>143</v>
      </c>
      <c r="G127" s="131" t="s">
        <v>135</v>
      </c>
      <c r="H127" s="132">
        <v>1987</v>
      </c>
      <c r="I127" s="132">
        <v>15</v>
      </c>
      <c r="J127" s="132">
        <f t="shared" si="0"/>
        <v>29805</v>
      </c>
      <c r="K127" s="133"/>
      <c r="L127" s="26"/>
      <c r="M127" s="134" t="s">
        <v>1</v>
      </c>
      <c r="N127" s="135" t="s">
        <v>42</v>
      </c>
      <c r="O127" s="136">
        <v>0</v>
      </c>
      <c r="P127" s="136">
        <f t="shared" si="1"/>
        <v>0</v>
      </c>
      <c r="Q127" s="136">
        <v>0</v>
      </c>
      <c r="R127" s="136">
        <f t="shared" si="2"/>
        <v>0</v>
      </c>
      <c r="S127" s="136">
        <v>0</v>
      </c>
      <c r="T127" s="137">
        <f t="shared" si="3"/>
        <v>0</v>
      </c>
      <c r="AR127" s="138" t="s">
        <v>114</v>
      </c>
      <c r="AT127" s="138" t="s">
        <v>112</v>
      </c>
      <c r="AU127" s="138" t="s">
        <v>115</v>
      </c>
      <c r="AY127" s="13" t="s">
        <v>110</v>
      </c>
      <c r="BE127" s="139">
        <f t="shared" si="4"/>
        <v>0</v>
      </c>
      <c r="BF127" s="139">
        <f t="shared" si="5"/>
        <v>29805</v>
      </c>
      <c r="BG127" s="139">
        <f t="shared" si="6"/>
        <v>0</v>
      </c>
      <c r="BH127" s="139">
        <f t="shared" si="7"/>
        <v>0</v>
      </c>
      <c r="BI127" s="139">
        <f t="shared" si="8"/>
        <v>0</v>
      </c>
      <c r="BJ127" s="13" t="s">
        <v>115</v>
      </c>
      <c r="BK127" s="140">
        <f t="shared" si="9"/>
        <v>29805</v>
      </c>
      <c r="BL127" s="13" t="s">
        <v>114</v>
      </c>
      <c r="BM127" s="138" t="s">
        <v>144</v>
      </c>
    </row>
    <row r="128" spans="2:65" s="1" customFormat="1" ht="24.2" customHeight="1" x14ac:dyDescent="0.2">
      <c r="B128" s="127"/>
      <c r="C128" s="128" t="s">
        <v>146</v>
      </c>
      <c r="D128" s="128" t="s">
        <v>112</v>
      </c>
      <c r="E128" s="129" t="s">
        <v>147</v>
      </c>
      <c r="F128" s="130" t="s">
        <v>148</v>
      </c>
      <c r="G128" s="131" t="s">
        <v>145</v>
      </c>
      <c r="H128" s="132">
        <v>1403.3</v>
      </c>
      <c r="I128" s="132">
        <v>11.05</v>
      </c>
      <c r="J128" s="132">
        <f t="shared" si="0"/>
        <v>15506.47</v>
      </c>
      <c r="K128" s="133"/>
      <c r="L128" s="26"/>
      <c r="M128" s="134" t="s">
        <v>1</v>
      </c>
      <c r="N128" s="135" t="s">
        <v>42</v>
      </c>
      <c r="O128" s="136">
        <v>0.70099999999999996</v>
      </c>
      <c r="P128" s="136">
        <f t="shared" si="1"/>
        <v>983.71329999999989</v>
      </c>
      <c r="Q128" s="136">
        <v>0</v>
      </c>
      <c r="R128" s="136">
        <f t="shared" si="2"/>
        <v>0</v>
      </c>
      <c r="S128" s="136">
        <v>0</v>
      </c>
      <c r="T128" s="137">
        <f t="shared" si="3"/>
        <v>0</v>
      </c>
      <c r="AR128" s="138" t="s">
        <v>114</v>
      </c>
      <c r="AT128" s="138" t="s">
        <v>112</v>
      </c>
      <c r="AU128" s="138" t="s">
        <v>115</v>
      </c>
      <c r="AY128" s="13" t="s">
        <v>110</v>
      </c>
      <c r="BE128" s="139">
        <f t="shared" si="4"/>
        <v>0</v>
      </c>
      <c r="BF128" s="139">
        <f t="shared" si="5"/>
        <v>15506.47</v>
      </c>
      <c r="BG128" s="139">
        <f t="shared" si="6"/>
        <v>0</v>
      </c>
      <c r="BH128" s="139">
        <f t="shared" si="7"/>
        <v>0</v>
      </c>
      <c r="BI128" s="139">
        <f t="shared" si="8"/>
        <v>0</v>
      </c>
      <c r="BJ128" s="13" t="s">
        <v>115</v>
      </c>
      <c r="BK128" s="140">
        <f t="shared" si="9"/>
        <v>15506.465</v>
      </c>
      <c r="BL128" s="13" t="s">
        <v>114</v>
      </c>
      <c r="BM128" s="138" t="s">
        <v>149</v>
      </c>
    </row>
    <row r="129" spans="2:65" s="1" customFormat="1" ht="24.2" customHeight="1" x14ac:dyDescent="0.2">
      <c r="B129" s="127"/>
      <c r="C129" s="128" t="s">
        <v>150</v>
      </c>
      <c r="D129" s="128" t="s">
        <v>112</v>
      </c>
      <c r="E129" s="129" t="s">
        <v>151</v>
      </c>
      <c r="F129" s="130" t="s">
        <v>152</v>
      </c>
      <c r="G129" s="131" t="s">
        <v>145</v>
      </c>
      <c r="H129" s="132">
        <v>571.35</v>
      </c>
      <c r="I129" s="132">
        <v>2.2799999999999998</v>
      </c>
      <c r="J129" s="132">
        <f t="shared" si="0"/>
        <v>1302.68</v>
      </c>
      <c r="K129" s="133"/>
      <c r="L129" s="26"/>
      <c r="M129" s="134" t="s">
        <v>1</v>
      </c>
      <c r="N129" s="135" t="s">
        <v>42</v>
      </c>
      <c r="O129" s="136">
        <v>0.11700000000000001</v>
      </c>
      <c r="P129" s="136">
        <f t="shared" si="1"/>
        <v>66.847950000000012</v>
      </c>
      <c r="Q129" s="136">
        <v>0</v>
      </c>
      <c r="R129" s="136">
        <f t="shared" si="2"/>
        <v>0</v>
      </c>
      <c r="S129" s="136">
        <v>0</v>
      </c>
      <c r="T129" s="137">
        <f t="shared" si="3"/>
        <v>0</v>
      </c>
      <c r="AR129" s="138" t="s">
        <v>114</v>
      </c>
      <c r="AT129" s="138" t="s">
        <v>112</v>
      </c>
      <c r="AU129" s="138" t="s">
        <v>115</v>
      </c>
      <c r="AY129" s="13" t="s">
        <v>110</v>
      </c>
      <c r="BE129" s="139">
        <f t="shared" si="4"/>
        <v>0</v>
      </c>
      <c r="BF129" s="139">
        <f t="shared" si="5"/>
        <v>1302.68</v>
      </c>
      <c r="BG129" s="139">
        <f t="shared" si="6"/>
        <v>0</v>
      </c>
      <c r="BH129" s="139">
        <f t="shared" si="7"/>
        <v>0</v>
      </c>
      <c r="BI129" s="139">
        <f t="shared" si="8"/>
        <v>0</v>
      </c>
      <c r="BJ129" s="13" t="s">
        <v>115</v>
      </c>
      <c r="BK129" s="140">
        <f t="shared" si="9"/>
        <v>1302.6780000000001</v>
      </c>
      <c r="BL129" s="13" t="s">
        <v>114</v>
      </c>
      <c r="BM129" s="138" t="s">
        <v>153</v>
      </c>
    </row>
    <row r="130" spans="2:65" s="1" customFormat="1" ht="16.5" customHeight="1" x14ac:dyDescent="0.2">
      <c r="B130" s="127"/>
      <c r="C130" s="128" t="s">
        <v>154</v>
      </c>
      <c r="D130" s="128" t="s">
        <v>112</v>
      </c>
      <c r="E130" s="129" t="s">
        <v>155</v>
      </c>
      <c r="F130" s="130" t="s">
        <v>156</v>
      </c>
      <c r="G130" s="131" t="s">
        <v>145</v>
      </c>
      <c r="H130" s="132">
        <v>654.5</v>
      </c>
      <c r="I130" s="132">
        <v>1.79</v>
      </c>
      <c r="J130" s="132">
        <f t="shared" si="0"/>
        <v>1171.56</v>
      </c>
      <c r="K130" s="133"/>
      <c r="L130" s="26"/>
      <c r="M130" s="134" t="s">
        <v>1</v>
      </c>
      <c r="N130" s="135" t="s">
        <v>42</v>
      </c>
      <c r="O130" s="136">
        <v>0.1</v>
      </c>
      <c r="P130" s="136">
        <f t="shared" si="1"/>
        <v>65.45</v>
      </c>
      <c r="Q130" s="136">
        <v>0</v>
      </c>
      <c r="R130" s="136">
        <f t="shared" si="2"/>
        <v>0</v>
      </c>
      <c r="S130" s="136">
        <v>0</v>
      </c>
      <c r="T130" s="137">
        <f t="shared" si="3"/>
        <v>0</v>
      </c>
      <c r="AR130" s="138" t="s">
        <v>114</v>
      </c>
      <c r="AT130" s="138" t="s">
        <v>112</v>
      </c>
      <c r="AU130" s="138" t="s">
        <v>115</v>
      </c>
      <c r="AY130" s="13" t="s">
        <v>110</v>
      </c>
      <c r="BE130" s="139">
        <f t="shared" si="4"/>
        <v>0</v>
      </c>
      <c r="BF130" s="139">
        <f t="shared" si="5"/>
        <v>1171.56</v>
      </c>
      <c r="BG130" s="139">
        <f t="shared" si="6"/>
        <v>0</v>
      </c>
      <c r="BH130" s="139">
        <f t="shared" si="7"/>
        <v>0</v>
      </c>
      <c r="BI130" s="139">
        <f t="shared" si="8"/>
        <v>0</v>
      </c>
      <c r="BJ130" s="13" t="s">
        <v>115</v>
      </c>
      <c r="BK130" s="140">
        <f t="shared" si="9"/>
        <v>1171.5550000000001</v>
      </c>
      <c r="BL130" s="13" t="s">
        <v>114</v>
      </c>
      <c r="BM130" s="138" t="s">
        <v>157</v>
      </c>
    </row>
    <row r="131" spans="2:65" s="1" customFormat="1" ht="33" customHeight="1" x14ac:dyDescent="0.2">
      <c r="B131" s="127"/>
      <c r="C131" s="128" t="s">
        <v>158</v>
      </c>
      <c r="D131" s="128" t="s">
        <v>112</v>
      </c>
      <c r="E131" s="129" t="s">
        <v>159</v>
      </c>
      <c r="F131" s="130" t="s">
        <v>160</v>
      </c>
      <c r="G131" s="131" t="s">
        <v>145</v>
      </c>
      <c r="H131" s="132">
        <v>7458.4</v>
      </c>
      <c r="I131" s="132">
        <v>2.15</v>
      </c>
      <c r="J131" s="132">
        <f t="shared" ref="J131:J146" si="10">ROUND(H131*I131,2)</f>
        <v>16035.56</v>
      </c>
      <c r="K131" s="133"/>
      <c r="L131" s="26"/>
      <c r="M131" s="134" t="s">
        <v>1</v>
      </c>
      <c r="N131" s="135" t="s">
        <v>42</v>
      </c>
      <c r="O131" s="136">
        <v>9.8000000000000004E-2</v>
      </c>
      <c r="P131" s="136">
        <f t="shared" si="1"/>
        <v>730.92319999999995</v>
      </c>
      <c r="Q131" s="136">
        <v>0</v>
      </c>
      <c r="R131" s="136">
        <f t="shared" si="2"/>
        <v>0</v>
      </c>
      <c r="S131" s="136">
        <v>0</v>
      </c>
      <c r="T131" s="137">
        <f t="shared" si="3"/>
        <v>0</v>
      </c>
      <c r="AR131" s="138" t="s">
        <v>114</v>
      </c>
      <c r="AT131" s="138" t="s">
        <v>112</v>
      </c>
      <c r="AU131" s="138" t="s">
        <v>115</v>
      </c>
      <c r="AY131" s="13" t="s">
        <v>110</v>
      </c>
      <c r="BE131" s="139">
        <f t="shared" si="4"/>
        <v>0</v>
      </c>
      <c r="BF131" s="139">
        <f t="shared" si="5"/>
        <v>16035.56</v>
      </c>
      <c r="BG131" s="139">
        <f t="shared" si="6"/>
        <v>0</v>
      </c>
      <c r="BH131" s="139">
        <f t="shared" si="7"/>
        <v>0</v>
      </c>
      <c r="BI131" s="139">
        <f t="shared" si="8"/>
        <v>0</v>
      </c>
      <c r="BJ131" s="13" t="s">
        <v>115</v>
      </c>
      <c r="BK131" s="140">
        <f t="shared" si="9"/>
        <v>16035.56</v>
      </c>
      <c r="BL131" s="13" t="s">
        <v>114</v>
      </c>
      <c r="BM131" s="138" t="s">
        <v>161</v>
      </c>
    </row>
    <row r="132" spans="2:65" s="1" customFormat="1" ht="37.9" customHeight="1" x14ac:dyDescent="0.2">
      <c r="B132" s="127"/>
      <c r="C132" s="128" t="s">
        <v>162</v>
      </c>
      <c r="D132" s="128" t="s">
        <v>112</v>
      </c>
      <c r="E132" s="129" t="s">
        <v>163</v>
      </c>
      <c r="F132" s="130" t="s">
        <v>164</v>
      </c>
      <c r="G132" s="131" t="s">
        <v>165</v>
      </c>
      <c r="H132" s="132">
        <v>155</v>
      </c>
      <c r="I132" s="132">
        <v>18.27</v>
      </c>
      <c r="J132" s="132">
        <f t="shared" si="10"/>
        <v>2831.85</v>
      </c>
      <c r="K132" s="133"/>
      <c r="L132" s="26"/>
      <c r="M132" s="134" t="s">
        <v>1</v>
      </c>
      <c r="N132" s="135" t="s">
        <v>42</v>
      </c>
      <c r="O132" s="136">
        <v>1.167</v>
      </c>
      <c r="P132" s="136">
        <f t="shared" si="1"/>
        <v>180.88500000000002</v>
      </c>
      <c r="Q132" s="136">
        <v>0</v>
      </c>
      <c r="R132" s="136">
        <f t="shared" si="2"/>
        <v>0</v>
      </c>
      <c r="S132" s="136">
        <v>0</v>
      </c>
      <c r="T132" s="137">
        <f t="shared" si="3"/>
        <v>0</v>
      </c>
      <c r="AR132" s="138" t="s">
        <v>114</v>
      </c>
      <c r="AT132" s="138" t="s">
        <v>112</v>
      </c>
      <c r="AU132" s="138" t="s">
        <v>115</v>
      </c>
      <c r="AY132" s="13" t="s">
        <v>110</v>
      </c>
      <c r="BE132" s="139">
        <f t="shared" si="4"/>
        <v>0</v>
      </c>
      <c r="BF132" s="139">
        <f t="shared" si="5"/>
        <v>2831.85</v>
      </c>
      <c r="BG132" s="139">
        <f t="shared" si="6"/>
        <v>0</v>
      </c>
      <c r="BH132" s="139">
        <f t="shared" si="7"/>
        <v>0</v>
      </c>
      <c r="BI132" s="139">
        <f t="shared" si="8"/>
        <v>0</v>
      </c>
      <c r="BJ132" s="13" t="s">
        <v>115</v>
      </c>
      <c r="BK132" s="140">
        <f t="shared" si="9"/>
        <v>2831.85</v>
      </c>
      <c r="BL132" s="13" t="s">
        <v>114</v>
      </c>
      <c r="BM132" s="138" t="s">
        <v>166</v>
      </c>
    </row>
    <row r="133" spans="2:65" s="1" customFormat="1" ht="16.5" customHeight="1" x14ac:dyDescent="0.2">
      <c r="B133" s="127"/>
      <c r="C133" s="128" t="s">
        <v>167</v>
      </c>
      <c r="D133" s="128" t="s">
        <v>112</v>
      </c>
      <c r="E133" s="129" t="s">
        <v>168</v>
      </c>
      <c r="F133" s="130" t="s">
        <v>169</v>
      </c>
      <c r="G133" s="131" t="s">
        <v>145</v>
      </c>
      <c r="H133" s="132">
        <v>7458.5</v>
      </c>
      <c r="I133" s="132">
        <v>0.91</v>
      </c>
      <c r="J133" s="132">
        <f t="shared" si="10"/>
        <v>6787.24</v>
      </c>
      <c r="K133" s="133"/>
      <c r="L133" s="26"/>
      <c r="M133" s="134" t="s">
        <v>1</v>
      </c>
      <c r="N133" s="135" t="s">
        <v>42</v>
      </c>
      <c r="O133" s="136">
        <v>1.2E-2</v>
      </c>
      <c r="P133" s="136">
        <f t="shared" si="1"/>
        <v>89.501999999999995</v>
      </c>
      <c r="Q133" s="136">
        <v>6.4000000000000005E-4</v>
      </c>
      <c r="R133" s="136">
        <f t="shared" si="2"/>
        <v>4.7734400000000008</v>
      </c>
      <c r="S133" s="136">
        <v>0</v>
      </c>
      <c r="T133" s="137">
        <f t="shared" si="3"/>
        <v>0</v>
      </c>
      <c r="AR133" s="138" t="s">
        <v>114</v>
      </c>
      <c r="AT133" s="138" t="s">
        <v>112</v>
      </c>
      <c r="AU133" s="138" t="s">
        <v>115</v>
      </c>
      <c r="AY133" s="13" t="s">
        <v>110</v>
      </c>
      <c r="BE133" s="139">
        <f t="shared" si="4"/>
        <v>0</v>
      </c>
      <c r="BF133" s="139">
        <f t="shared" si="5"/>
        <v>6787.24</v>
      </c>
      <c r="BG133" s="139">
        <f t="shared" si="6"/>
        <v>0</v>
      </c>
      <c r="BH133" s="139">
        <f t="shared" si="7"/>
        <v>0</v>
      </c>
      <c r="BI133" s="139">
        <f t="shared" si="8"/>
        <v>0</v>
      </c>
      <c r="BJ133" s="13" t="s">
        <v>115</v>
      </c>
      <c r="BK133" s="140">
        <f t="shared" si="9"/>
        <v>6787.2349999999997</v>
      </c>
      <c r="BL133" s="13" t="s">
        <v>114</v>
      </c>
      <c r="BM133" s="138" t="s">
        <v>170</v>
      </c>
    </row>
    <row r="134" spans="2:65" s="1" customFormat="1" ht="16.5" customHeight="1" x14ac:dyDescent="0.2">
      <c r="B134" s="127"/>
      <c r="C134" s="141" t="s">
        <v>171</v>
      </c>
      <c r="D134" s="141" t="s">
        <v>132</v>
      </c>
      <c r="E134" s="142" t="s">
        <v>172</v>
      </c>
      <c r="F134" s="143" t="s">
        <v>173</v>
      </c>
      <c r="G134" s="144" t="s">
        <v>174</v>
      </c>
      <c r="H134" s="145">
        <v>230.46799999999999</v>
      </c>
      <c r="I134" s="145">
        <v>9.0399999999999991</v>
      </c>
      <c r="J134" s="132">
        <f t="shared" si="10"/>
        <v>2083.4299999999998</v>
      </c>
      <c r="K134" s="146"/>
      <c r="L134" s="147"/>
      <c r="M134" s="148" t="s">
        <v>1</v>
      </c>
      <c r="N134" s="149" t="s">
        <v>42</v>
      </c>
      <c r="O134" s="136">
        <v>0</v>
      </c>
      <c r="P134" s="136">
        <f t="shared" si="1"/>
        <v>0</v>
      </c>
      <c r="Q134" s="136">
        <v>1E-3</v>
      </c>
      <c r="R134" s="136">
        <f t="shared" si="2"/>
        <v>0.23046800000000001</v>
      </c>
      <c r="S134" s="136">
        <v>0</v>
      </c>
      <c r="T134" s="137">
        <f t="shared" si="3"/>
        <v>0</v>
      </c>
      <c r="AR134" s="138" t="s">
        <v>131</v>
      </c>
      <c r="AT134" s="138" t="s">
        <v>132</v>
      </c>
      <c r="AU134" s="138" t="s">
        <v>115</v>
      </c>
      <c r="AY134" s="13" t="s">
        <v>110</v>
      </c>
      <c r="BE134" s="139">
        <f t="shared" si="4"/>
        <v>0</v>
      </c>
      <c r="BF134" s="139">
        <f t="shared" si="5"/>
        <v>2083.4299999999998</v>
      </c>
      <c r="BG134" s="139">
        <f t="shared" si="6"/>
        <v>0</v>
      </c>
      <c r="BH134" s="139">
        <f t="shared" si="7"/>
        <v>0</v>
      </c>
      <c r="BI134" s="139">
        <f t="shared" si="8"/>
        <v>0</v>
      </c>
      <c r="BJ134" s="13" t="s">
        <v>115</v>
      </c>
      <c r="BK134" s="140">
        <f t="shared" si="9"/>
        <v>2083.431</v>
      </c>
      <c r="BL134" s="13" t="s">
        <v>114</v>
      </c>
      <c r="BM134" s="138" t="s">
        <v>175</v>
      </c>
    </row>
    <row r="135" spans="2:65" s="1" customFormat="1" ht="33" customHeight="1" x14ac:dyDescent="0.2">
      <c r="B135" s="127"/>
      <c r="C135" s="128" t="s">
        <v>176</v>
      </c>
      <c r="D135" s="128" t="s">
        <v>112</v>
      </c>
      <c r="E135" s="129" t="s">
        <v>177</v>
      </c>
      <c r="F135" s="130" t="s">
        <v>178</v>
      </c>
      <c r="G135" s="131" t="s">
        <v>165</v>
      </c>
      <c r="H135" s="132">
        <v>155</v>
      </c>
      <c r="I135" s="132">
        <v>13.59</v>
      </c>
      <c r="J135" s="132">
        <f t="shared" si="10"/>
        <v>2106.4499999999998</v>
      </c>
      <c r="K135" s="133"/>
      <c r="L135" s="26"/>
      <c r="M135" s="134" t="s">
        <v>1</v>
      </c>
      <c r="N135" s="135" t="s">
        <v>42</v>
      </c>
      <c r="O135" s="136">
        <v>0.74299999999999999</v>
      </c>
      <c r="P135" s="136">
        <f t="shared" si="1"/>
        <v>115.16499999999999</v>
      </c>
      <c r="Q135" s="136">
        <v>0</v>
      </c>
      <c r="R135" s="136">
        <f t="shared" si="2"/>
        <v>0</v>
      </c>
      <c r="S135" s="136">
        <v>0</v>
      </c>
      <c r="T135" s="137">
        <f t="shared" si="3"/>
        <v>0</v>
      </c>
      <c r="AR135" s="138" t="s">
        <v>114</v>
      </c>
      <c r="AT135" s="138" t="s">
        <v>112</v>
      </c>
      <c r="AU135" s="138" t="s">
        <v>115</v>
      </c>
      <c r="AY135" s="13" t="s">
        <v>110</v>
      </c>
      <c r="BE135" s="139">
        <f t="shared" si="4"/>
        <v>0</v>
      </c>
      <c r="BF135" s="139">
        <f t="shared" si="5"/>
        <v>2106.4499999999998</v>
      </c>
      <c r="BG135" s="139">
        <f t="shared" si="6"/>
        <v>0</v>
      </c>
      <c r="BH135" s="139">
        <f t="shared" si="7"/>
        <v>0</v>
      </c>
      <c r="BI135" s="139">
        <f t="shared" si="8"/>
        <v>0</v>
      </c>
      <c r="BJ135" s="13" t="s">
        <v>115</v>
      </c>
      <c r="BK135" s="140">
        <f t="shared" si="9"/>
        <v>2106.4499999999998</v>
      </c>
      <c r="BL135" s="13" t="s">
        <v>114</v>
      </c>
      <c r="BM135" s="138" t="s">
        <v>179</v>
      </c>
    </row>
    <row r="136" spans="2:65" s="1" customFormat="1" ht="16.5" customHeight="1" x14ac:dyDescent="0.2">
      <c r="B136" s="127"/>
      <c r="C136" s="141" t="s">
        <v>7</v>
      </c>
      <c r="D136" s="141" t="s">
        <v>132</v>
      </c>
      <c r="E136" s="142" t="s">
        <v>180</v>
      </c>
      <c r="F136" s="143" t="s">
        <v>181</v>
      </c>
      <c r="G136" s="144" t="s">
        <v>165</v>
      </c>
      <c r="H136" s="145">
        <v>155</v>
      </c>
      <c r="I136" s="145">
        <v>79.930000000000007</v>
      </c>
      <c r="J136" s="132">
        <f t="shared" si="10"/>
        <v>12389.15</v>
      </c>
      <c r="K136" s="146"/>
      <c r="L136" s="147"/>
      <c r="M136" s="148" t="s">
        <v>1</v>
      </c>
      <c r="N136" s="149" t="s">
        <v>42</v>
      </c>
      <c r="O136" s="136">
        <v>0</v>
      </c>
      <c r="P136" s="136">
        <f t="shared" si="1"/>
        <v>0</v>
      </c>
      <c r="Q136" s="136">
        <v>3.5000000000000001E-3</v>
      </c>
      <c r="R136" s="136">
        <f t="shared" si="2"/>
        <v>0.54249999999999998</v>
      </c>
      <c r="S136" s="136">
        <v>0</v>
      </c>
      <c r="T136" s="137">
        <f t="shared" si="3"/>
        <v>0</v>
      </c>
      <c r="AR136" s="138" t="s">
        <v>131</v>
      </c>
      <c r="AT136" s="138" t="s">
        <v>132</v>
      </c>
      <c r="AU136" s="138" t="s">
        <v>115</v>
      </c>
      <c r="AY136" s="13" t="s">
        <v>110</v>
      </c>
      <c r="BE136" s="139">
        <f t="shared" si="4"/>
        <v>0</v>
      </c>
      <c r="BF136" s="139">
        <f t="shared" si="5"/>
        <v>12389.15</v>
      </c>
      <c r="BG136" s="139">
        <f t="shared" si="6"/>
        <v>0</v>
      </c>
      <c r="BH136" s="139">
        <f t="shared" si="7"/>
        <v>0</v>
      </c>
      <c r="BI136" s="139">
        <f t="shared" si="8"/>
        <v>0</v>
      </c>
      <c r="BJ136" s="13" t="s">
        <v>115</v>
      </c>
      <c r="BK136" s="140">
        <f t="shared" si="9"/>
        <v>12389.15</v>
      </c>
      <c r="BL136" s="13" t="s">
        <v>114</v>
      </c>
      <c r="BM136" s="138" t="s">
        <v>182</v>
      </c>
    </row>
    <row r="137" spans="2:65" s="11" customFormat="1" ht="22.9" customHeight="1" x14ac:dyDescent="0.2">
      <c r="B137" s="116"/>
      <c r="D137" s="117" t="s">
        <v>75</v>
      </c>
      <c r="E137" s="125" t="s">
        <v>115</v>
      </c>
      <c r="F137" s="125" t="s">
        <v>183</v>
      </c>
      <c r="J137" s="132">
        <f>SUM(J138:J144)</f>
        <v>31184.02</v>
      </c>
      <c r="L137" s="116"/>
      <c r="M137" s="120"/>
      <c r="P137" s="121">
        <f>SUM(P138:P144)</f>
        <v>441.67320000000001</v>
      </c>
      <c r="R137" s="121">
        <f>SUM(R138:R144)</f>
        <v>101.45468960000001</v>
      </c>
      <c r="T137" s="122">
        <f>SUM(T138:T144)</f>
        <v>0</v>
      </c>
      <c r="AR137" s="117" t="s">
        <v>81</v>
      </c>
      <c r="AT137" s="123" t="s">
        <v>75</v>
      </c>
      <c r="AU137" s="123" t="s">
        <v>81</v>
      </c>
      <c r="AY137" s="117" t="s">
        <v>110</v>
      </c>
      <c r="BK137" s="124">
        <f>SUM(BK138:BK144)</f>
        <v>31184.027000000002</v>
      </c>
    </row>
    <row r="138" spans="2:65" s="1" customFormat="1" ht="24.2" customHeight="1" x14ac:dyDescent="0.2">
      <c r="B138" s="127"/>
      <c r="C138" s="128" t="s">
        <v>184</v>
      </c>
      <c r="D138" s="128" t="s">
        <v>112</v>
      </c>
      <c r="E138" s="129" t="s">
        <v>185</v>
      </c>
      <c r="F138" s="130" t="s">
        <v>186</v>
      </c>
      <c r="G138" s="131" t="s">
        <v>113</v>
      </c>
      <c r="H138" s="132">
        <v>60</v>
      </c>
      <c r="I138" s="132">
        <v>63.26</v>
      </c>
      <c r="J138" s="132">
        <f t="shared" si="10"/>
        <v>3795.6</v>
      </c>
      <c r="K138" s="133"/>
      <c r="L138" s="26"/>
      <c r="M138" s="134" t="s">
        <v>1</v>
      </c>
      <c r="N138" s="135" t="s">
        <v>42</v>
      </c>
      <c r="O138" s="136">
        <v>0.90800000000000003</v>
      </c>
      <c r="P138" s="136">
        <f t="shared" ref="P138:P144" si="11">O138*H138</f>
        <v>54.480000000000004</v>
      </c>
      <c r="Q138" s="136">
        <v>1.63</v>
      </c>
      <c r="R138" s="136">
        <f t="shared" ref="R138:R144" si="12">Q138*H138</f>
        <v>97.8</v>
      </c>
      <c r="S138" s="136">
        <v>0</v>
      </c>
      <c r="T138" s="137">
        <f t="shared" ref="T138:T144" si="13">S138*H138</f>
        <v>0</v>
      </c>
      <c r="AR138" s="138" t="s">
        <v>114</v>
      </c>
      <c r="AT138" s="138" t="s">
        <v>112</v>
      </c>
      <c r="AU138" s="138" t="s">
        <v>115</v>
      </c>
      <c r="AY138" s="13" t="s">
        <v>110</v>
      </c>
      <c r="BE138" s="139">
        <f t="shared" ref="BE138:BE144" si="14">IF(N138="základná",J138,0)</f>
        <v>0</v>
      </c>
      <c r="BF138" s="139">
        <f t="shared" ref="BF138:BF144" si="15">IF(N138="znížená",J138,0)</f>
        <v>3795.6</v>
      </c>
      <c r="BG138" s="139">
        <f t="shared" ref="BG138:BG144" si="16">IF(N138="zákl. prenesená",J138,0)</f>
        <v>0</v>
      </c>
      <c r="BH138" s="139">
        <f t="shared" ref="BH138:BH144" si="17">IF(N138="zníž. prenesená",J138,0)</f>
        <v>0</v>
      </c>
      <c r="BI138" s="139">
        <f t="shared" ref="BI138:BI144" si="18">IF(N138="nulová",J138,0)</f>
        <v>0</v>
      </c>
      <c r="BJ138" s="13" t="s">
        <v>115</v>
      </c>
      <c r="BK138" s="140">
        <f t="shared" ref="BK138:BK144" si="19">ROUND(I138*H138,3)</f>
        <v>3795.6</v>
      </c>
      <c r="BL138" s="13" t="s">
        <v>114</v>
      </c>
      <c r="BM138" s="138" t="s">
        <v>187</v>
      </c>
    </row>
    <row r="139" spans="2:65" s="1" customFormat="1" ht="33" customHeight="1" x14ac:dyDescent="0.2">
      <c r="B139" s="127"/>
      <c r="C139" s="128" t="s">
        <v>188</v>
      </c>
      <c r="D139" s="128" t="s">
        <v>112</v>
      </c>
      <c r="E139" s="129" t="s">
        <v>189</v>
      </c>
      <c r="F139" s="130" t="s">
        <v>190</v>
      </c>
      <c r="G139" s="131" t="s">
        <v>145</v>
      </c>
      <c r="H139" s="132">
        <v>166</v>
      </c>
      <c r="I139" s="132">
        <v>2.17</v>
      </c>
      <c r="J139" s="132">
        <f t="shared" si="10"/>
        <v>360.22</v>
      </c>
      <c r="K139" s="133"/>
      <c r="L139" s="26"/>
      <c r="M139" s="134" t="s">
        <v>1</v>
      </c>
      <c r="N139" s="135" t="s">
        <v>42</v>
      </c>
      <c r="O139" s="136">
        <v>8.5000000000000006E-2</v>
      </c>
      <c r="P139" s="136">
        <f t="shared" si="11"/>
        <v>14.110000000000001</v>
      </c>
      <c r="Q139" s="136">
        <v>3.5E-4</v>
      </c>
      <c r="R139" s="136">
        <f t="shared" si="12"/>
        <v>5.8099999999999999E-2</v>
      </c>
      <c r="S139" s="136">
        <v>0</v>
      </c>
      <c r="T139" s="137">
        <f t="shared" si="13"/>
        <v>0</v>
      </c>
      <c r="AR139" s="138" t="s">
        <v>114</v>
      </c>
      <c r="AT139" s="138" t="s">
        <v>112</v>
      </c>
      <c r="AU139" s="138" t="s">
        <v>115</v>
      </c>
      <c r="AY139" s="13" t="s">
        <v>110</v>
      </c>
      <c r="BE139" s="139">
        <f t="shared" si="14"/>
        <v>0</v>
      </c>
      <c r="BF139" s="139">
        <f t="shared" si="15"/>
        <v>360.22</v>
      </c>
      <c r="BG139" s="139">
        <f t="shared" si="16"/>
        <v>0</v>
      </c>
      <c r="BH139" s="139">
        <f t="shared" si="17"/>
        <v>0</v>
      </c>
      <c r="BI139" s="139">
        <f t="shared" si="18"/>
        <v>0</v>
      </c>
      <c r="BJ139" s="13" t="s">
        <v>115</v>
      </c>
      <c r="BK139" s="140">
        <f t="shared" si="19"/>
        <v>360.22</v>
      </c>
      <c r="BL139" s="13" t="s">
        <v>114</v>
      </c>
      <c r="BM139" s="138" t="s">
        <v>191</v>
      </c>
    </row>
    <row r="140" spans="2:65" s="1" customFormat="1" ht="24.2" customHeight="1" x14ac:dyDescent="0.2">
      <c r="B140" s="127"/>
      <c r="C140" s="141" t="s">
        <v>192</v>
      </c>
      <c r="D140" s="141" t="s">
        <v>132</v>
      </c>
      <c r="E140" s="142" t="s">
        <v>193</v>
      </c>
      <c r="F140" s="143" t="s">
        <v>194</v>
      </c>
      <c r="G140" s="144" t="s">
        <v>145</v>
      </c>
      <c r="H140" s="145">
        <v>169.32</v>
      </c>
      <c r="I140" s="145">
        <v>1.75</v>
      </c>
      <c r="J140" s="132">
        <f t="shared" si="10"/>
        <v>296.31</v>
      </c>
      <c r="K140" s="146"/>
      <c r="L140" s="147"/>
      <c r="M140" s="148" t="s">
        <v>1</v>
      </c>
      <c r="N140" s="149" t="s">
        <v>42</v>
      </c>
      <c r="O140" s="136">
        <v>0</v>
      </c>
      <c r="P140" s="136">
        <f t="shared" si="11"/>
        <v>0</v>
      </c>
      <c r="Q140" s="136">
        <v>1.2199999999999999E-3</v>
      </c>
      <c r="R140" s="136">
        <f t="shared" si="12"/>
        <v>0.20657039999999999</v>
      </c>
      <c r="S140" s="136">
        <v>0</v>
      </c>
      <c r="T140" s="137">
        <f t="shared" si="13"/>
        <v>0</v>
      </c>
      <c r="AR140" s="138" t="s">
        <v>131</v>
      </c>
      <c r="AT140" s="138" t="s">
        <v>132</v>
      </c>
      <c r="AU140" s="138" t="s">
        <v>115</v>
      </c>
      <c r="AY140" s="13" t="s">
        <v>110</v>
      </c>
      <c r="BE140" s="139">
        <f t="shared" si="14"/>
        <v>0</v>
      </c>
      <c r="BF140" s="139">
        <f t="shared" si="15"/>
        <v>296.31</v>
      </c>
      <c r="BG140" s="139">
        <f t="shared" si="16"/>
        <v>0</v>
      </c>
      <c r="BH140" s="139">
        <f t="shared" si="17"/>
        <v>0</v>
      </c>
      <c r="BI140" s="139">
        <f t="shared" si="18"/>
        <v>0</v>
      </c>
      <c r="BJ140" s="13" t="s">
        <v>115</v>
      </c>
      <c r="BK140" s="140">
        <f t="shared" si="19"/>
        <v>296.31</v>
      </c>
      <c r="BL140" s="13" t="s">
        <v>114</v>
      </c>
      <c r="BM140" s="138" t="s">
        <v>195</v>
      </c>
    </row>
    <row r="141" spans="2:65" s="1" customFormat="1" ht="24.2" customHeight="1" x14ac:dyDescent="0.2">
      <c r="B141" s="127"/>
      <c r="C141" s="128" t="s">
        <v>196</v>
      </c>
      <c r="D141" s="128" t="s">
        <v>112</v>
      </c>
      <c r="E141" s="129" t="s">
        <v>197</v>
      </c>
      <c r="F141" s="130" t="s">
        <v>198</v>
      </c>
      <c r="G141" s="131" t="s">
        <v>145</v>
      </c>
      <c r="H141" s="132">
        <v>520</v>
      </c>
      <c r="I141" s="132">
        <v>0.66</v>
      </c>
      <c r="J141" s="132">
        <f t="shared" si="10"/>
        <v>343.2</v>
      </c>
      <c r="K141" s="133"/>
      <c r="L141" s="26"/>
      <c r="M141" s="134" t="s">
        <v>1</v>
      </c>
      <c r="N141" s="135" t="s">
        <v>42</v>
      </c>
      <c r="O141" s="136">
        <v>2.9000000000000001E-2</v>
      </c>
      <c r="P141" s="136">
        <f t="shared" si="11"/>
        <v>15.08</v>
      </c>
      <c r="Q141" s="136">
        <v>3.3000000000000003E-5</v>
      </c>
      <c r="R141" s="136">
        <f t="shared" si="12"/>
        <v>1.7160000000000002E-2</v>
      </c>
      <c r="S141" s="136">
        <v>0</v>
      </c>
      <c r="T141" s="137">
        <f t="shared" si="13"/>
        <v>0</v>
      </c>
      <c r="AR141" s="138" t="s">
        <v>114</v>
      </c>
      <c r="AT141" s="138" t="s">
        <v>112</v>
      </c>
      <c r="AU141" s="138" t="s">
        <v>115</v>
      </c>
      <c r="AY141" s="13" t="s">
        <v>110</v>
      </c>
      <c r="BE141" s="139">
        <f t="shared" si="14"/>
        <v>0</v>
      </c>
      <c r="BF141" s="139">
        <f t="shared" si="15"/>
        <v>343.2</v>
      </c>
      <c r="BG141" s="139">
        <f t="shared" si="16"/>
        <v>0</v>
      </c>
      <c r="BH141" s="139">
        <f t="shared" si="17"/>
        <v>0</v>
      </c>
      <c r="BI141" s="139">
        <f t="shared" si="18"/>
        <v>0</v>
      </c>
      <c r="BJ141" s="13" t="s">
        <v>115</v>
      </c>
      <c r="BK141" s="140">
        <f t="shared" si="19"/>
        <v>343.2</v>
      </c>
      <c r="BL141" s="13" t="s">
        <v>114</v>
      </c>
      <c r="BM141" s="138" t="s">
        <v>199</v>
      </c>
    </row>
    <row r="142" spans="2:65" s="1" customFormat="1" ht="16.5" customHeight="1" x14ac:dyDescent="0.2">
      <c r="B142" s="127"/>
      <c r="C142" s="141" t="s">
        <v>200</v>
      </c>
      <c r="D142" s="141" t="s">
        <v>132</v>
      </c>
      <c r="E142" s="142" t="s">
        <v>201</v>
      </c>
      <c r="F142" s="143" t="s">
        <v>202</v>
      </c>
      <c r="G142" s="144" t="s">
        <v>145</v>
      </c>
      <c r="H142" s="145">
        <v>530.4</v>
      </c>
      <c r="I142" s="145">
        <v>1.99</v>
      </c>
      <c r="J142" s="132">
        <f>ROUNDDOWN(H142*I142,2)</f>
        <v>1055.49</v>
      </c>
      <c r="K142" s="146"/>
      <c r="L142" s="147"/>
      <c r="M142" s="148" t="s">
        <v>1</v>
      </c>
      <c r="N142" s="149" t="s">
        <v>42</v>
      </c>
      <c r="O142" s="136">
        <v>0</v>
      </c>
      <c r="P142" s="136">
        <f t="shared" si="11"/>
        <v>0</v>
      </c>
      <c r="Q142" s="136">
        <v>2.0000000000000001E-4</v>
      </c>
      <c r="R142" s="136">
        <f t="shared" si="12"/>
        <v>0.10607999999999999</v>
      </c>
      <c r="S142" s="136">
        <v>0</v>
      </c>
      <c r="T142" s="137">
        <f t="shared" si="13"/>
        <v>0</v>
      </c>
      <c r="AR142" s="138" t="s">
        <v>131</v>
      </c>
      <c r="AT142" s="138" t="s">
        <v>132</v>
      </c>
      <c r="AU142" s="138" t="s">
        <v>115</v>
      </c>
      <c r="AY142" s="13" t="s">
        <v>110</v>
      </c>
      <c r="BE142" s="139">
        <f t="shared" si="14"/>
        <v>0</v>
      </c>
      <c r="BF142" s="139">
        <f t="shared" si="15"/>
        <v>1055.49</v>
      </c>
      <c r="BG142" s="139">
        <f t="shared" si="16"/>
        <v>0</v>
      </c>
      <c r="BH142" s="139">
        <f t="shared" si="17"/>
        <v>0</v>
      </c>
      <c r="BI142" s="139">
        <f t="shared" si="18"/>
        <v>0</v>
      </c>
      <c r="BJ142" s="13" t="s">
        <v>115</v>
      </c>
      <c r="BK142" s="140">
        <f t="shared" si="19"/>
        <v>1055.4960000000001</v>
      </c>
      <c r="BL142" s="13" t="s">
        <v>114</v>
      </c>
      <c r="BM142" s="138" t="s">
        <v>203</v>
      </c>
    </row>
    <row r="143" spans="2:65" s="1" customFormat="1" ht="33" customHeight="1" x14ac:dyDescent="0.2">
      <c r="B143" s="127"/>
      <c r="C143" s="128" t="s">
        <v>204</v>
      </c>
      <c r="D143" s="128" t="s">
        <v>112</v>
      </c>
      <c r="E143" s="129" t="s">
        <v>205</v>
      </c>
      <c r="F143" s="130" t="s">
        <v>206</v>
      </c>
      <c r="G143" s="131" t="s">
        <v>145</v>
      </c>
      <c r="H143" s="132">
        <v>7458.4</v>
      </c>
      <c r="I143" s="132">
        <v>1.02</v>
      </c>
      <c r="J143" s="132">
        <f t="shared" si="10"/>
        <v>7607.57</v>
      </c>
      <c r="K143" s="133"/>
      <c r="L143" s="26"/>
      <c r="M143" s="134" t="s">
        <v>1</v>
      </c>
      <c r="N143" s="135" t="s">
        <v>42</v>
      </c>
      <c r="O143" s="136">
        <v>4.8000000000000001E-2</v>
      </c>
      <c r="P143" s="136">
        <f t="shared" si="11"/>
        <v>358.00319999999999</v>
      </c>
      <c r="Q143" s="136">
        <v>3.0000000000000001E-5</v>
      </c>
      <c r="R143" s="136">
        <f t="shared" si="12"/>
        <v>0.22375200000000001</v>
      </c>
      <c r="S143" s="136">
        <v>0</v>
      </c>
      <c r="T143" s="137">
        <f t="shared" si="13"/>
        <v>0</v>
      </c>
      <c r="AR143" s="138" t="s">
        <v>114</v>
      </c>
      <c r="AT143" s="138" t="s">
        <v>112</v>
      </c>
      <c r="AU143" s="138" t="s">
        <v>115</v>
      </c>
      <c r="AY143" s="13" t="s">
        <v>110</v>
      </c>
      <c r="BE143" s="139">
        <f t="shared" si="14"/>
        <v>0</v>
      </c>
      <c r="BF143" s="139">
        <f t="shared" si="15"/>
        <v>7607.57</v>
      </c>
      <c r="BG143" s="139">
        <f t="shared" si="16"/>
        <v>0</v>
      </c>
      <c r="BH143" s="139">
        <f t="shared" si="17"/>
        <v>0</v>
      </c>
      <c r="BI143" s="139">
        <f t="shared" si="18"/>
        <v>0</v>
      </c>
      <c r="BJ143" s="13" t="s">
        <v>115</v>
      </c>
      <c r="BK143" s="140">
        <f t="shared" si="19"/>
        <v>7607.5680000000002</v>
      </c>
      <c r="BL143" s="13" t="s">
        <v>114</v>
      </c>
      <c r="BM143" s="138" t="s">
        <v>207</v>
      </c>
    </row>
    <row r="144" spans="2:65" s="1" customFormat="1" ht="24.2" customHeight="1" x14ac:dyDescent="0.2">
      <c r="B144" s="127"/>
      <c r="C144" s="141" t="s">
        <v>208</v>
      </c>
      <c r="D144" s="141" t="s">
        <v>132</v>
      </c>
      <c r="E144" s="142" t="s">
        <v>209</v>
      </c>
      <c r="F144" s="143" t="s">
        <v>210</v>
      </c>
      <c r="G144" s="144" t="s">
        <v>145</v>
      </c>
      <c r="H144" s="145">
        <v>7607.5680000000002</v>
      </c>
      <c r="I144" s="145">
        <v>2.33</v>
      </c>
      <c r="J144" s="132">
        <f t="shared" si="10"/>
        <v>17725.63</v>
      </c>
      <c r="K144" s="146"/>
      <c r="L144" s="147"/>
      <c r="M144" s="148" t="s">
        <v>1</v>
      </c>
      <c r="N144" s="149" t="s">
        <v>42</v>
      </c>
      <c r="O144" s="136">
        <v>0</v>
      </c>
      <c r="P144" s="136">
        <f t="shared" si="11"/>
        <v>0</v>
      </c>
      <c r="Q144" s="136">
        <v>4.0000000000000002E-4</v>
      </c>
      <c r="R144" s="136">
        <f t="shared" si="12"/>
        <v>3.0430272</v>
      </c>
      <c r="S144" s="136">
        <v>0</v>
      </c>
      <c r="T144" s="137">
        <f t="shared" si="13"/>
        <v>0</v>
      </c>
      <c r="AR144" s="138" t="s">
        <v>131</v>
      </c>
      <c r="AT144" s="138" t="s">
        <v>132</v>
      </c>
      <c r="AU144" s="138" t="s">
        <v>115</v>
      </c>
      <c r="AY144" s="13" t="s">
        <v>110</v>
      </c>
      <c r="BE144" s="139">
        <f t="shared" si="14"/>
        <v>0</v>
      </c>
      <c r="BF144" s="139">
        <f t="shared" si="15"/>
        <v>17725.63</v>
      </c>
      <c r="BG144" s="139">
        <f t="shared" si="16"/>
        <v>0</v>
      </c>
      <c r="BH144" s="139">
        <f t="shared" si="17"/>
        <v>0</v>
      </c>
      <c r="BI144" s="139">
        <f t="shared" si="18"/>
        <v>0</v>
      </c>
      <c r="BJ144" s="13" t="s">
        <v>115</v>
      </c>
      <c r="BK144" s="140">
        <f t="shared" si="19"/>
        <v>17725.633000000002</v>
      </c>
      <c r="BL144" s="13" t="s">
        <v>114</v>
      </c>
      <c r="BM144" s="138" t="s">
        <v>211</v>
      </c>
    </row>
    <row r="145" spans="2:65" s="11" customFormat="1" ht="22.9" customHeight="1" x14ac:dyDescent="0.2">
      <c r="B145" s="116"/>
      <c r="D145" s="117" t="s">
        <v>75</v>
      </c>
      <c r="E145" s="125" t="s">
        <v>119</v>
      </c>
      <c r="F145" s="125" t="s">
        <v>212</v>
      </c>
      <c r="J145" s="155">
        <f>SUM(J146:J152)</f>
        <v>240503.61</v>
      </c>
      <c r="L145" s="116"/>
      <c r="M145" s="120"/>
      <c r="P145" s="121">
        <f>SUM(P146:P152)</f>
        <v>1497.87212</v>
      </c>
      <c r="R145" s="121">
        <f>SUM(R146:R152)</f>
        <v>4026.8525188000003</v>
      </c>
      <c r="T145" s="122">
        <f>SUM(T146:T152)</f>
        <v>0</v>
      </c>
      <c r="AR145" s="117" t="s">
        <v>81</v>
      </c>
      <c r="AT145" s="123" t="s">
        <v>75</v>
      </c>
      <c r="AU145" s="123" t="s">
        <v>81</v>
      </c>
      <c r="AY145" s="117" t="s">
        <v>110</v>
      </c>
      <c r="BK145" s="124">
        <f>SUM(BK146:BK152)</f>
        <v>240503.61900000001</v>
      </c>
    </row>
    <row r="146" spans="2:65" s="1" customFormat="1" ht="24.2" customHeight="1" x14ac:dyDescent="0.2">
      <c r="B146" s="127"/>
      <c r="C146" s="128" t="s">
        <v>213</v>
      </c>
      <c r="D146" s="128" t="s">
        <v>112</v>
      </c>
      <c r="E146" s="129" t="s">
        <v>214</v>
      </c>
      <c r="F146" s="130" t="s">
        <v>215</v>
      </c>
      <c r="G146" s="131" t="s">
        <v>145</v>
      </c>
      <c r="H146" s="132">
        <v>2466.12</v>
      </c>
      <c r="I146" s="132">
        <v>8.4499999999999993</v>
      </c>
      <c r="J146" s="132">
        <f t="shared" si="10"/>
        <v>20838.71</v>
      </c>
      <c r="K146" s="133"/>
      <c r="L146" s="26"/>
      <c r="M146" s="134" t="s">
        <v>1</v>
      </c>
      <c r="N146" s="135" t="s">
        <v>42</v>
      </c>
      <c r="O146" s="136">
        <v>2.7E-2</v>
      </c>
      <c r="P146" s="136">
        <f t="shared" ref="P146:P152" si="20">O146*H146</f>
        <v>66.585239999999999</v>
      </c>
      <c r="Q146" s="136">
        <v>0.37080000000000002</v>
      </c>
      <c r="R146" s="136">
        <f t="shared" ref="R146:R152" si="21">Q146*H146</f>
        <v>914.43729600000006</v>
      </c>
      <c r="S146" s="136">
        <v>0</v>
      </c>
      <c r="T146" s="137">
        <f t="shared" ref="T146:T152" si="22">S146*H146</f>
        <v>0</v>
      </c>
      <c r="AR146" s="138" t="s">
        <v>114</v>
      </c>
      <c r="AT146" s="138" t="s">
        <v>112</v>
      </c>
      <c r="AU146" s="138" t="s">
        <v>115</v>
      </c>
      <c r="AY146" s="13" t="s">
        <v>110</v>
      </c>
      <c r="BE146" s="139">
        <f t="shared" ref="BE146:BE152" si="23">IF(N146="základná",J146,0)</f>
        <v>0</v>
      </c>
      <c r="BF146" s="139">
        <f t="shared" ref="BF146:BF152" si="24">IF(N146="znížená",J146,0)</f>
        <v>20838.71</v>
      </c>
      <c r="BG146" s="139">
        <f t="shared" ref="BG146:BG152" si="25">IF(N146="zákl. prenesená",J146,0)</f>
        <v>0</v>
      </c>
      <c r="BH146" s="139">
        <f t="shared" ref="BH146:BH152" si="26">IF(N146="zníž. prenesená",J146,0)</f>
        <v>0</v>
      </c>
      <c r="BI146" s="139">
        <f t="shared" ref="BI146:BI152" si="27">IF(N146="nulová",J146,0)</f>
        <v>0</v>
      </c>
      <c r="BJ146" s="13" t="s">
        <v>115</v>
      </c>
      <c r="BK146" s="140">
        <f t="shared" ref="BK146:BK152" si="28">ROUND(I146*H146,3)</f>
        <v>20838.714</v>
      </c>
      <c r="BL146" s="13" t="s">
        <v>114</v>
      </c>
      <c r="BM146" s="138" t="s">
        <v>216</v>
      </c>
    </row>
    <row r="147" spans="2:65" s="1" customFormat="1" ht="24.2" customHeight="1" x14ac:dyDescent="0.2">
      <c r="B147" s="127"/>
      <c r="C147" s="128" t="s">
        <v>217</v>
      </c>
      <c r="D147" s="128" t="s">
        <v>112</v>
      </c>
      <c r="E147" s="129" t="s">
        <v>218</v>
      </c>
      <c r="F147" s="130" t="s">
        <v>219</v>
      </c>
      <c r="G147" s="131" t="s">
        <v>145</v>
      </c>
      <c r="H147" s="132">
        <v>607.49</v>
      </c>
      <c r="I147" s="132">
        <v>10.7</v>
      </c>
      <c r="J147" s="132">
        <f t="shared" ref="J147:J157" si="29">ROUND(H147*I147,2)</f>
        <v>6500.14</v>
      </c>
      <c r="K147" s="133"/>
      <c r="L147" s="26"/>
      <c r="M147" s="134" t="s">
        <v>1</v>
      </c>
      <c r="N147" s="135" t="s">
        <v>42</v>
      </c>
      <c r="O147" s="136">
        <v>0.03</v>
      </c>
      <c r="P147" s="136">
        <f t="shared" si="20"/>
        <v>18.224699999999999</v>
      </c>
      <c r="Q147" s="136">
        <v>0.46166000000000001</v>
      </c>
      <c r="R147" s="136">
        <f t="shared" si="21"/>
        <v>280.45383340000001</v>
      </c>
      <c r="S147" s="136">
        <v>0</v>
      </c>
      <c r="T147" s="137">
        <f t="shared" si="22"/>
        <v>0</v>
      </c>
      <c r="AR147" s="138" t="s">
        <v>114</v>
      </c>
      <c r="AT147" s="138" t="s">
        <v>112</v>
      </c>
      <c r="AU147" s="138" t="s">
        <v>115</v>
      </c>
      <c r="AY147" s="13" t="s">
        <v>110</v>
      </c>
      <c r="BE147" s="139">
        <f t="shared" si="23"/>
        <v>0</v>
      </c>
      <c r="BF147" s="139">
        <f t="shared" si="24"/>
        <v>6500.14</v>
      </c>
      <c r="BG147" s="139">
        <f t="shared" si="25"/>
        <v>0</v>
      </c>
      <c r="BH147" s="139">
        <f t="shared" si="26"/>
        <v>0</v>
      </c>
      <c r="BI147" s="139">
        <f t="shared" si="27"/>
        <v>0</v>
      </c>
      <c r="BJ147" s="13" t="s">
        <v>115</v>
      </c>
      <c r="BK147" s="140">
        <f t="shared" si="28"/>
        <v>6500.143</v>
      </c>
      <c r="BL147" s="13" t="s">
        <v>114</v>
      </c>
      <c r="BM147" s="138" t="s">
        <v>220</v>
      </c>
    </row>
    <row r="148" spans="2:65" s="1" customFormat="1" ht="24.2" customHeight="1" x14ac:dyDescent="0.2">
      <c r="B148" s="127"/>
      <c r="C148" s="128" t="s">
        <v>221</v>
      </c>
      <c r="D148" s="128" t="s">
        <v>112</v>
      </c>
      <c r="E148" s="129" t="s">
        <v>222</v>
      </c>
      <c r="F148" s="130" t="s">
        <v>223</v>
      </c>
      <c r="G148" s="131" t="s">
        <v>113</v>
      </c>
      <c r="H148" s="132">
        <v>811</v>
      </c>
      <c r="I148" s="132">
        <v>17.59</v>
      </c>
      <c r="J148" s="132">
        <f t="shared" si="29"/>
        <v>14265.49</v>
      </c>
      <c r="K148" s="133"/>
      <c r="L148" s="26"/>
      <c r="M148" s="134" t="s">
        <v>1</v>
      </c>
      <c r="N148" s="135" t="s">
        <v>42</v>
      </c>
      <c r="O148" s="136">
        <v>0.90800000000000003</v>
      </c>
      <c r="P148" s="136">
        <f t="shared" si="20"/>
        <v>736.38800000000003</v>
      </c>
      <c r="Q148" s="136">
        <v>0</v>
      </c>
      <c r="R148" s="136">
        <f t="shared" si="21"/>
        <v>0</v>
      </c>
      <c r="S148" s="136">
        <v>0</v>
      </c>
      <c r="T148" s="137">
        <f t="shared" si="22"/>
        <v>0</v>
      </c>
      <c r="AR148" s="138" t="s">
        <v>114</v>
      </c>
      <c r="AT148" s="138" t="s">
        <v>112</v>
      </c>
      <c r="AU148" s="138" t="s">
        <v>115</v>
      </c>
      <c r="AY148" s="13" t="s">
        <v>110</v>
      </c>
      <c r="BE148" s="139">
        <f t="shared" si="23"/>
        <v>0</v>
      </c>
      <c r="BF148" s="139">
        <f t="shared" si="24"/>
        <v>14265.49</v>
      </c>
      <c r="BG148" s="139">
        <f t="shared" si="25"/>
        <v>0</v>
      </c>
      <c r="BH148" s="139">
        <f t="shared" si="26"/>
        <v>0</v>
      </c>
      <c r="BI148" s="139">
        <f t="shared" si="27"/>
        <v>0</v>
      </c>
      <c r="BJ148" s="13" t="s">
        <v>115</v>
      </c>
      <c r="BK148" s="140">
        <f t="shared" si="28"/>
        <v>14265.49</v>
      </c>
      <c r="BL148" s="13" t="s">
        <v>114</v>
      </c>
      <c r="BM148" s="138" t="s">
        <v>224</v>
      </c>
    </row>
    <row r="149" spans="2:65" s="1" customFormat="1" ht="16.5" customHeight="1" x14ac:dyDescent="0.2">
      <c r="B149" s="127"/>
      <c r="C149" s="141" t="s">
        <v>225</v>
      </c>
      <c r="D149" s="141" t="s">
        <v>132</v>
      </c>
      <c r="E149" s="142" t="s">
        <v>226</v>
      </c>
      <c r="F149" s="143" t="s">
        <v>227</v>
      </c>
      <c r="G149" s="144" t="s">
        <v>135</v>
      </c>
      <c r="H149" s="145">
        <v>1459.8</v>
      </c>
      <c r="I149" s="145">
        <v>17.309999999999999</v>
      </c>
      <c r="J149" s="132">
        <f t="shared" si="29"/>
        <v>25269.14</v>
      </c>
      <c r="K149" s="146"/>
      <c r="L149" s="147"/>
      <c r="M149" s="148" t="s">
        <v>1</v>
      </c>
      <c r="N149" s="149" t="s">
        <v>42</v>
      </c>
      <c r="O149" s="136">
        <v>0</v>
      </c>
      <c r="P149" s="136">
        <f t="shared" si="20"/>
        <v>0</v>
      </c>
      <c r="Q149" s="136">
        <v>1</v>
      </c>
      <c r="R149" s="136">
        <f t="shared" si="21"/>
        <v>1459.8</v>
      </c>
      <c r="S149" s="136">
        <v>0</v>
      </c>
      <c r="T149" s="137">
        <f t="shared" si="22"/>
        <v>0</v>
      </c>
      <c r="AR149" s="138" t="s">
        <v>131</v>
      </c>
      <c r="AT149" s="138" t="s">
        <v>132</v>
      </c>
      <c r="AU149" s="138" t="s">
        <v>115</v>
      </c>
      <c r="AY149" s="13" t="s">
        <v>110</v>
      </c>
      <c r="BE149" s="139">
        <f t="shared" si="23"/>
        <v>0</v>
      </c>
      <c r="BF149" s="139">
        <f t="shared" si="24"/>
        <v>25269.14</v>
      </c>
      <c r="BG149" s="139">
        <f t="shared" si="25"/>
        <v>0</v>
      </c>
      <c r="BH149" s="139">
        <f t="shared" si="26"/>
        <v>0</v>
      </c>
      <c r="BI149" s="139">
        <f t="shared" si="27"/>
        <v>0</v>
      </c>
      <c r="BJ149" s="13" t="s">
        <v>115</v>
      </c>
      <c r="BK149" s="140">
        <f t="shared" si="28"/>
        <v>25269.137999999999</v>
      </c>
      <c r="BL149" s="13" t="s">
        <v>114</v>
      </c>
      <c r="BM149" s="138" t="s">
        <v>228</v>
      </c>
    </row>
    <row r="150" spans="2:65" s="1" customFormat="1" ht="33" customHeight="1" x14ac:dyDescent="0.2">
      <c r="B150" s="127"/>
      <c r="C150" s="128" t="s">
        <v>229</v>
      </c>
      <c r="D150" s="128" t="s">
        <v>112</v>
      </c>
      <c r="E150" s="129" t="s">
        <v>230</v>
      </c>
      <c r="F150" s="130" t="s">
        <v>231</v>
      </c>
      <c r="G150" s="131" t="s">
        <v>145</v>
      </c>
      <c r="H150" s="132">
        <v>3717.99</v>
      </c>
      <c r="I150" s="132">
        <v>1.03</v>
      </c>
      <c r="J150" s="132">
        <f t="shared" si="29"/>
        <v>3829.53</v>
      </c>
      <c r="K150" s="133"/>
      <c r="L150" s="26"/>
      <c r="M150" s="134" t="s">
        <v>1</v>
      </c>
      <c r="N150" s="135" t="s">
        <v>42</v>
      </c>
      <c r="O150" s="136">
        <v>4.0000000000000001E-3</v>
      </c>
      <c r="P150" s="136">
        <f t="shared" si="20"/>
        <v>14.87196</v>
      </c>
      <c r="Q150" s="136">
        <v>6.0099999999999997E-3</v>
      </c>
      <c r="R150" s="136">
        <f t="shared" si="21"/>
        <v>22.345119899999997</v>
      </c>
      <c r="S150" s="136">
        <v>0</v>
      </c>
      <c r="T150" s="137">
        <f t="shared" si="22"/>
        <v>0</v>
      </c>
      <c r="AR150" s="138" t="s">
        <v>114</v>
      </c>
      <c r="AT150" s="138" t="s">
        <v>112</v>
      </c>
      <c r="AU150" s="138" t="s">
        <v>115</v>
      </c>
      <c r="AY150" s="13" t="s">
        <v>110</v>
      </c>
      <c r="BE150" s="139">
        <f t="shared" si="23"/>
        <v>0</v>
      </c>
      <c r="BF150" s="139">
        <f t="shared" si="24"/>
        <v>3829.53</v>
      </c>
      <c r="BG150" s="139">
        <f t="shared" si="25"/>
        <v>0</v>
      </c>
      <c r="BH150" s="139">
        <f t="shared" si="26"/>
        <v>0</v>
      </c>
      <c r="BI150" s="139">
        <f t="shared" si="27"/>
        <v>0</v>
      </c>
      <c r="BJ150" s="13" t="s">
        <v>115</v>
      </c>
      <c r="BK150" s="140">
        <f t="shared" si="28"/>
        <v>3829.53</v>
      </c>
      <c r="BL150" s="13" t="s">
        <v>114</v>
      </c>
      <c r="BM150" s="138" t="s">
        <v>232</v>
      </c>
    </row>
    <row r="151" spans="2:65" s="1" customFormat="1" ht="33" customHeight="1" x14ac:dyDescent="0.2">
      <c r="B151" s="127"/>
      <c r="C151" s="128" t="s">
        <v>233</v>
      </c>
      <c r="D151" s="128" t="s">
        <v>112</v>
      </c>
      <c r="E151" s="129" t="s">
        <v>234</v>
      </c>
      <c r="F151" s="130" t="s">
        <v>235</v>
      </c>
      <c r="G151" s="131" t="s">
        <v>145</v>
      </c>
      <c r="H151" s="132">
        <v>3717.99</v>
      </c>
      <c r="I151" s="132">
        <v>17.03</v>
      </c>
      <c r="J151" s="132">
        <f t="shared" si="29"/>
        <v>63317.37</v>
      </c>
      <c r="K151" s="133"/>
      <c r="L151" s="26"/>
      <c r="M151" s="134" t="s">
        <v>1</v>
      </c>
      <c r="N151" s="135" t="s">
        <v>42</v>
      </c>
      <c r="O151" s="136">
        <v>7.0999999999999994E-2</v>
      </c>
      <c r="P151" s="136">
        <f t="shared" si="20"/>
        <v>263.97728999999998</v>
      </c>
      <c r="Q151" s="136">
        <v>0.12966</v>
      </c>
      <c r="R151" s="136">
        <f t="shared" si="21"/>
        <v>482.07458339999994</v>
      </c>
      <c r="S151" s="136">
        <v>0</v>
      </c>
      <c r="T151" s="137">
        <f t="shared" si="22"/>
        <v>0</v>
      </c>
      <c r="AR151" s="138" t="s">
        <v>114</v>
      </c>
      <c r="AT151" s="138" t="s">
        <v>112</v>
      </c>
      <c r="AU151" s="138" t="s">
        <v>115</v>
      </c>
      <c r="AY151" s="13" t="s">
        <v>110</v>
      </c>
      <c r="BE151" s="139">
        <f t="shared" si="23"/>
        <v>0</v>
      </c>
      <c r="BF151" s="139">
        <f t="shared" si="24"/>
        <v>63317.37</v>
      </c>
      <c r="BG151" s="139">
        <f t="shared" si="25"/>
        <v>0</v>
      </c>
      <c r="BH151" s="139">
        <f t="shared" si="26"/>
        <v>0</v>
      </c>
      <c r="BI151" s="139">
        <f t="shared" si="27"/>
        <v>0</v>
      </c>
      <c r="BJ151" s="13" t="s">
        <v>115</v>
      </c>
      <c r="BK151" s="140">
        <f t="shared" si="28"/>
        <v>63317.37</v>
      </c>
      <c r="BL151" s="13" t="s">
        <v>114</v>
      </c>
      <c r="BM151" s="138" t="s">
        <v>236</v>
      </c>
    </row>
    <row r="152" spans="2:65" s="1" customFormat="1" ht="33" customHeight="1" x14ac:dyDescent="0.2">
      <c r="B152" s="127"/>
      <c r="C152" s="128" t="s">
        <v>237</v>
      </c>
      <c r="D152" s="128" t="s">
        <v>112</v>
      </c>
      <c r="E152" s="129" t="s">
        <v>238</v>
      </c>
      <c r="F152" s="130" t="s">
        <v>239</v>
      </c>
      <c r="G152" s="131" t="s">
        <v>145</v>
      </c>
      <c r="H152" s="132">
        <v>3717.99</v>
      </c>
      <c r="I152" s="132">
        <v>28.64</v>
      </c>
      <c r="J152" s="132">
        <f t="shared" si="29"/>
        <v>106483.23</v>
      </c>
      <c r="K152" s="133"/>
      <c r="L152" s="26"/>
      <c r="M152" s="134" t="s">
        <v>1</v>
      </c>
      <c r="N152" s="135" t="s">
        <v>42</v>
      </c>
      <c r="O152" s="136">
        <v>0.107</v>
      </c>
      <c r="P152" s="136">
        <f t="shared" si="20"/>
        <v>397.82492999999999</v>
      </c>
      <c r="Q152" s="136">
        <v>0.23338999999999999</v>
      </c>
      <c r="R152" s="136">
        <f t="shared" si="21"/>
        <v>867.74168609999992</v>
      </c>
      <c r="S152" s="136">
        <v>0</v>
      </c>
      <c r="T152" s="137">
        <f t="shared" si="22"/>
        <v>0</v>
      </c>
      <c r="AR152" s="138" t="s">
        <v>114</v>
      </c>
      <c r="AT152" s="138" t="s">
        <v>112</v>
      </c>
      <c r="AU152" s="138" t="s">
        <v>115</v>
      </c>
      <c r="AY152" s="13" t="s">
        <v>110</v>
      </c>
      <c r="BE152" s="139">
        <f t="shared" si="23"/>
        <v>0</v>
      </c>
      <c r="BF152" s="139">
        <f t="shared" si="24"/>
        <v>106483.23</v>
      </c>
      <c r="BG152" s="139">
        <f t="shared" si="25"/>
        <v>0</v>
      </c>
      <c r="BH152" s="139">
        <f t="shared" si="26"/>
        <v>0</v>
      </c>
      <c r="BI152" s="139">
        <f t="shared" si="27"/>
        <v>0</v>
      </c>
      <c r="BJ152" s="13" t="s">
        <v>115</v>
      </c>
      <c r="BK152" s="140">
        <f t="shared" si="28"/>
        <v>106483.234</v>
      </c>
      <c r="BL152" s="13" t="s">
        <v>114</v>
      </c>
      <c r="BM152" s="138" t="s">
        <v>240</v>
      </c>
    </row>
    <row r="153" spans="2:65" s="11" customFormat="1" ht="22.9" customHeight="1" x14ac:dyDescent="0.2">
      <c r="B153" s="116"/>
      <c r="D153" s="117" t="s">
        <v>75</v>
      </c>
      <c r="E153" s="125" t="s">
        <v>131</v>
      </c>
      <c r="F153" s="125" t="s">
        <v>241</v>
      </c>
      <c r="J153" s="155">
        <f>J154</f>
        <v>158.96</v>
      </c>
      <c r="L153" s="116"/>
      <c r="M153" s="120"/>
      <c r="P153" s="121">
        <f>P154</f>
        <v>4.8040000000000003</v>
      </c>
      <c r="R153" s="121">
        <f>R154</f>
        <v>0.57373311999999999</v>
      </c>
      <c r="T153" s="122">
        <f>T154</f>
        <v>0</v>
      </c>
      <c r="AR153" s="117" t="s">
        <v>81</v>
      </c>
      <c r="AT153" s="123" t="s">
        <v>75</v>
      </c>
      <c r="AU153" s="123" t="s">
        <v>81</v>
      </c>
      <c r="AY153" s="117" t="s">
        <v>110</v>
      </c>
      <c r="BK153" s="124">
        <f>BK154</f>
        <v>158.96</v>
      </c>
    </row>
    <row r="154" spans="2:65" s="1" customFormat="1" ht="49.15" customHeight="1" x14ac:dyDescent="0.2">
      <c r="B154" s="127"/>
      <c r="C154" s="128" t="s">
        <v>242</v>
      </c>
      <c r="D154" s="128" t="s">
        <v>112</v>
      </c>
      <c r="E154" s="129" t="s">
        <v>243</v>
      </c>
      <c r="F154" s="130" t="s">
        <v>244</v>
      </c>
      <c r="G154" s="131" t="s">
        <v>165</v>
      </c>
      <c r="H154" s="132">
        <v>4</v>
      </c>
      <c r="I154" s="132">
        <v>39.74</v>
      </c>
      <c r="J154" s="132">
        <f t="shared" si="29"/>
        <v>158.96</v>
      </c>
      <c r="K154" s="133"/>
      <c r="L154" s="26"/>
      <c r="M154" s="134" t="s">
        <v>1</v>
      </c>
      <c r="N154" s="135" t="s">
        <v>42</v>
      </c>
      <c r="O154" s="136">
        <v>1.2010000000000001</v>
      </c>
      <c r="P154" s="136">
        <f>O154*H154</f>
        <v>4.8040000000000003</v>
      </c>
      <c r="Q154" s="136">
        <v>0.14343328</v>
      </c>
      <c r="R154" s="136">
        <f>Q154*H154</f>
        <v>0.57373311999999999</v>
      </c>
      <c r="S154" s="136">
        <v>0</v>
      </c>
      <c r="T154" s="137">
        <f>S154*H154</f>
        <v>0</v>
      </c>
      <c r="AR154" s="138" t="s">
        <v>114</v>
      </c>
      <c r="AT154" s="138" t="s">
        <v>112</v>
      </c>
      <c r="AU154" s="138" t="s">
        <v>115</v>
      </c>
      <c r="AY154" s="13" t="s">
        <v>110</v>
      </c>
      <c r="BE154" s="139">
        <f>IF(N154="základná",J154,0)</f>
        <v>0</v>
      </c>
      <c r="BF154" s="139">
        <f>IF(N154="znížená",J154,0)</f>
        <v>158.96</v>
      </c>
      <c r="BG154" s="139">
        <f>IF(N154="zákl. prenesená",J154,0)</f>
        <v>0</v>
      </c>
      <c r="BH154" s="139">
        <f>IF(N154="zníž. prenesená",J154,0)</f>
        <v>0</v>
      </c>
      <c r="BI154" s="139">
        <f>IF(N154="nulová",J154,0)</f>
        <v>0</v>
      </c>
      <c r="BJ154" s="13" t="s">
        <v>115</v>
      </c>
      <c r="BK154" s="140">
        <f>ROUND(I154*H154,3)</f>
        <v>158.96</v>
      </c>
      <c r="BL154" s="13" t="s">
        <v>114</v>
      </c>
      <c r="BM154" s="138" t="s">
        <v>245</v>
      </c>
    </row>
    <row r="155" spans="2:65" s="11" customFormat="1" ht="22.9" customHeight="1" x14ac:dyDescent="0.2">
      <c r="B155" s="116"/>
      <c r="D155" s="117" t="s">
        <v>75</v>
      </c>
      <c r="E155" s="125" t="s">
        <v>137</v>
      </c>
      <c r="F155" s="125" t="s">
        <v>246</v>
      </c>
      <c r="J155" s="132">
        <f>SUM(J156:J157)</f>
        <v>2008.88</v>
      </c>
      <c r="L155" s="116"/>
      <c r="M155" s="120"/>
      <c r="P155" s="121">
        <f>SUM(P156:P157)</f>
        <v>17.271100000000001</v>
      </c>
      <c r="R155" s="121">
        <f>SUM(R156:R157)</f>
        <v>15.121825439999999</v>
      </c>
      <c r="T155" s="122">
        <f>SUM(T156:T157)</f>
        <v>0</v>
      </c>
      <c r="AR155" s="117" t="s">
        <v>81</v>
      </c>
      <c r="AT155" s="123" t="s">
        <v>75</v>
      </c>
      <c r="AU155" s="123" t="s">
        <v>81</v>
      </c>
      <c r="AY155" s="117" t="s">
        <v>110</v>
      </c>
      <c r="BK155" s="124">
        <f>SUM(BK156:BK157)</f>
        <v>2008.88</v>
      </c>
    </row>
    <row r="156" spans="2:65" s="1" customFormat="1" ht="24.2" customHeight="1" x14ac:dyDescent="0.2">
      <c r="B156" s="127"/>
      <c r="C156" s="128" t="s">
        <v>247</v>
      </c>
      <c r="D156" s="128" t="s">
        <v>112</v>
      </c>
      <c r="E156" s="129" t="s">
        <v>248</v>
      </c>
      <c r="F156" s="130" t="s">
        <v>249</v>
      </c>
      <c r="G156" s="131" t="s">
        <v>165</v>
      </c>
      <c r="H156" s="132">
        <v>2</v>
      </c>
      <c r="I156" s="132">
        <v>511.3</v>
      </c>
      <c r="J156" s="132">
        <f t="shared" si="29"/>
        <v>1022.6</v>
      </c>
      <c r="K156" s="133"/>
      <c r="L156" s="26"/>
      <c r="M156" s="134" t="s">
        <v>1</v>
      </c>
      <c r="N156" s="135" t="s">
        <v>42</v>
      </c>
      <c r="O156" s="136">
        <v>8.6355500000000003</v>
      </c>
      <c r="P156" s="136">
        <f>O156*H156</f>
        <v>17.271100000000001</v>
      </c>
      <c r="Q156" s="136">
        <v>5.9609127199999996</v>
      </c>
      <c r="R156" s="136">
        <f>Q156*H156</f>
        <v>11.921825439999999</v>
      </c>
      <c r="S156" s="136">
        <v>0</v>
      </c>
      <c r="T156" s="137">
        <f>S156*H156</f>
        <v>0</v>
      </c>
      <c r="AR156" s="138" t="s">
        <v>114</v>
      </c>
      <c r="AT156" s="138" t="s">
        <v>112</v>
      </c>
      <c r="AU156" s="138" t="s">
        <v>115</v>
      </c>
      <c r="AY156" s="13" t="s">
        <v>110</v>
      </c>
      <c r="BE156" s="139">
        <f>IF(N156="základná",J156,0)</f>
        <v>0</v>
      </c>
      <c r="BF156" s="139">
        <f>IF(N156="znížená",J156,0)</f>
        <v>1022.6</v>
      </c>
      <c r="BG156" s="139">
        <f>IF(N156="zákl. prenesená",J156,0)</f>
        <v>0</v>
      </c>
      <c r="BH156" s="139">
        <f>IF(N156="zníž. prenesená",J156,0)</f>
        <v>0</v>
      </c>
      <c r="BI156" s="139">
        <f>IF(N156="nulová",J156,0)</f>
        <v>0</v>
      </c>
      <c r="BJ156" s="13" t="s">
        <v>115</v>
      </c>
      <c r="BK156" s="140">
        <f>ROUND(I156*H156,3)</f>
        <v>1022.6</v>
      </c>
      <c r="BL156" s="13" t="s">
        <v>114</v>
      </c>
      <c r="BM156" s="138" t="s">
        <v>250</v>
      </c>
    </row>
    <row r="157" spans="2:65" s="1" customFormat="1" ht="24.2" customHeight="1" x14ac:dyDescent="0.2">
      <c r="B157" s="127"/>
      <c r="C157" s="141" t="s">
        <v>251</v>
      </c>
      <c r="D157" s="141" t="s">
        <v>132</v>
      </c>
      <c r="E157" s="142" t="s">
        <v>252</v>
      </c>
      <c r="F157" s="143" t="s">
        <v>253</v>
      </c>
      <c r="G157" s="144" t="s">
        <v>165</v>
      </c>
      <c r="H157" s="145">
        <v>4</v>
      </c>
      <c r="I157" s="145">
        <v>246.57</v>
      </c>
      <c r="J157" s="132">
        <f t="shared" si="29"/>
        <v>986.28</v>
      </c>
      <c r="K157" s="146"/>
      <c r="L157" s="147"/>
      <c r="M157" s="148" t="s">
        <v>1</v>
      </c>
      <c r="N157" s="149" t="s">
        <v>42</v>
      </c>
      <c r="O157" s="136">
        <v>0</v>
      </c>
      <c r="P157" s="136">
        <f>O157*H157</f>
        <v>0</v>
      </c>
      <c r="Q157" s="136">
        <v>0.8</v>
      </c>
      <c r="R157" s="136">
        <f>Q157*H157</f>
        <v>3.2</v>
      </c>
      <c r="S157" s="136">
        <v>0</v>
      </c>
      <c r="T157" s="137">
        <f>S157*H157</f>
        <v>0</v>
      </c>
      <c r="AR157" s="138" t="s">
        <v>131</v>
      </c>
      <c r="AT157" s="138" t="s">
        <v>132</v>
      </c>
      <c r="AU157" s="138" t="s">
        <v>115</v>
      </c>
      <c r="AY157" s="13" t="s">
        <v>110</v>
      </c>
      <c r="BE157" s="139">
        <f>IF(N157="základná",J157,0)</f>
        <v>0</v>
      </c>
      <c r="BF157" s="139">
        <f>IF(N157="znížená",J157,0)</f>
        <v>986.28</v>
      </c>
      <c r="BG157" s="139">
        <f>IF(N157="zákl. prenesená",J157,0)</f>
        <v>0</v>
      </c>
      <c r="BH157" s="139">
        <f>IF(N157="zníž. prenesená",J157,0)</f>
        <v>0</v>
      </c>
      <c r="BI157" s="139">
        <f>IF(N157="nulová",J157,0)</f>
        <v>0</v>
      </c>
      <c r="BJ157" s="13" t="s">
        <v>115</v>
      </c>
      <c r="BK157" s="140">
        <f>ROUND(I157*H157,3)</f>
        <v>986.28</v>
      </c>
      <c r="BL157" s="13" t="s">
        <v>114</v>
      </c>
      <c r="BM157" s="138" t="s">
        <v>254</v>
      </c>
    </row>
    <row r="158" spans="2:65" s="11" customFormat="1" ht="22.9" customHeight="1" x14ac:dyDescent="0.2">
      <c r="B158" s="116"/>
      <c r="D158" s="117" t="s">
        <v>75</v>
      </c>
      <c r="E158" s="125" t="s">
        <v>255</v>
      </c>
      <c r="F158" s="125" t="s">
        <v>256</v>
      </c>
      <c r="J158" s="155">
        <f>J159</f>
        <v>10590.09</v>
      </c>
      <c r="L158" s="116"/>
      <c r="M158" s="120"/>
      <c r="P158" s="121">
        <f>P159</f>
        <v>170.12196</v>
      </c>
      <c r="R158" s="121">
        <f>R159</f>
        <v>0</v>
      </c>
      <c r="T158" s="122">
        <f>T159</f>
        <v>0</v>
      </c>
      <c r="AR158" s="117" t="s">
        <v>81</v>
      </c>
      <c r="AT158" s="123" t="s">
        <v>75</v>
      </c>
      <c r="AU158" s="123" t="s">
        <v>81</v>
      </c>
      <c r="AY158" s="117" t="s">
        <v>110</v>
      </c>
      <c r="BK158" s="124">
        <f>BK159</f>
        <v>10590.092000000001</v>
      </c>
    </row>
    <row r="159" spans="2:65" s="1" customFormat="1" ht="33" customHeight="1" x14ac:dyDescent="0.2">
      <c r="B159" s="127"/>
      <c r="C159" s="128" t="s">
        <v>257</v>
      </c>
      <c r="D159" s="128" t="s">
        <v>112</v>
      </c>
      <c r="E159" s="129" t="s">
        <v>258</v>
      </c>
      <c r="F159" s="130" t="s">
        <v>259</v>
      </c>
      <c r="G159" s="131" t="s">
        <v>135</v>
      </c>
      <c r="H159" s="132">
        <v>4253.049</v>
      </c>
      <c r="I159" s="132">
        <v>2.4900000000000002</v>
      </c>
      <c r="J159" s="132">
        <f t="shared" ref="J159" si="30">ROUND(H159*I159,2)</f>
        <v>10590.09</v>
      </c>
      <c r="K159" s="133"/>
      <c r="L159" s="26"/>
      <c r="M159" s="150" t="s">
        <v>1</v>
      </c>
      <c r="N159" s="151" t="s">
        <v>42</v>
      </c>
      <c r="O159" s="152">
        <v>0.04</v>
      </c>
      <c r="P159" s="152">
        <f>O159*H159</f>
        <v>170.12196</v>
      </c>
      <c r="Q159" s="152">
        <v>0</v>
      </c>
      <c r="R159" s="152">
        <f>Q159*H159</f>
        <v>0</v>
      </c>
      <c r="S159" s="152">
        <v>0</v>
      </c>
      <c r="T159" s="153">
        <f>S159*H159</f>
        <v>0</v>
      </c>
      <c r="AR159" s="138" t="s">
        <v>114</v>
      </c>
      <c r="AT159" s="138" t="s">
        <v>112</v>
      </c>
      <c r="AU159" s="138" t="s">
        <v>115</v>
      </c>
      <c r="AY159" s="13" t="s">
        <v>110</v>
      </c>
      <c r="BE159" s="139">
        <f>IF(N159="základná",J159,0)</f>
        <v>0</v>
      </c>
      <c r="BF159" s="139">
        <f>IF(N159="znížená",J159,0)</f>
        <v>10590.09</v>
      </c>
      <c r="BG159" s="139">
        <f>IF(N159="zákl. prenesená",J159,0)</f>
        <v>0</v>
      </c>
      <c r="BH159" s="139">
        <f>IF(N159="zníž. prenesená",J159,0)</f>
        <v>0</v>
      </c>
      <c r="BI159" s="139">
        <f>IF(N159="nulová",J159,0)</f>
        <v>0</v>
      </c>
      <c r="BJ159" s="13" t="s">
        <v>115</v>
      </c>
      <c r="BK159" s="140">
        <f>ROUND(I159*H159,3)</f>
        <v>10590.092000000001</v>
      </c>
      <c r="BL159" s="13" t="s">
        <v>114</v>
      </c>
      <c r="BM159" s="138" t="s">
        <v>260</v>
      </c>
    </row>
    <row r="160" spans="2:65" s="1" customFormat="1" ht="6.95" customHeight="1" x14ac:dyDescent="0.2">
      <c r="B160" s="41"/>
      <c r="C160" s="42"/>
      <c r="D160" s="42"/>
      <c r="E160" s="42"/>
      <c r="F160" s="42"/>
      <c r="G160" s="42"/>
      <c r="H160" s="42"/>
      <c r="I160" s="42"/>
      <c r="J160" s="42"/>
      <c r="K160" s="42"/>
      <c r="L160" s="26"/>
    </row>
  </sheetData>
  <autoFilter ref="C117:K159" xr:uid="{00000000-0009-0000-0000-000001000000}"/>
  <mergeCells count="6">
    <mergeCell ref="E110:H110"/>
    <mergeCell ref="L2:V2"/>
    <mergeCell ref="E7:H7"/>
    <mergeCell ref="E16:H16"/>
    <mergeCell ref="E25:H25"/>
    <mergeCell ref="E84:H84"/>
  </mergeCells>
  <pageMargins left="0.39370078740157483" right="0.39370078740157483" top="0.39370078740157483" bottom="0.39370078740157483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133 - Vybudovanie spoločn...</vt:lpstr>
      <vt:lpstr>'133 - Vybudovanie spoločn...'!Názvy_tlače</vt:lpstr>
      <vt:lpstr>'Rekapitulácia stavby'!Názvy_tlače</vt:lpstr>
      <vt:lpstr>'133 - Vybudovanie spoločn...'!Oblasť_tlače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LAPTOP-7U5IG2PB\Ladislav Bačenko</dc:creator>
  <cp:lastModifiedBy>GMT</cp:lastModifiedBy>
  <cp:lastPrinted>2024-08-16T13:41:51Z</cp:lastPrinted>
  <dcterms:created xsi:type="dcterms:W3CDTF">2024-02-01T17:08:15Z</dcterms:created>
  <dcterms:modified xsi:type="dcterms:W3CDTF">2025-06-06T07:25:38Z</dcterms:modified>
</cp:coreProperties>
</file>